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. README" sheetId="1" r:id="rId1"/>
    <sheet name="2. Task_Inventory" sheetId="2" r:id="rId2"/>
    <sheet name="3. Token_Breakdown" sheetId="3" r:id="rId3"/>
    <sheet name="4. Frequency_Segment" sheetId="4" r:id="rId4"/>
    <sheet name="5. Aggregation" sheetId="5" r:id="rId5"/>
    <sheet name="6. Amplification" sheetId="6" r:id="rId6"/>
    <sheet name="7. Sensitivity" sheetId="7" r:id="rId7"/>
    <sheet name="8. TopDown_Crosscheck" sheetId="8" r:id="rId8"/>
    <sheet name="9. Calibration" sheetId="9" r:id="rId9"/>
  </sheets>
  <calcPr calcId="124519" fullCalcOnLoad="1"/>
</workbook>
</file>

<file path=xl/sharedStrings.xml><?xml version="1.0" encoding="utf-8"?>
<sst xmlns="http://schemas.openxmlformats.org/spreadsheetml/2006/main" count="465" uniqueCount="272">
  <si>
    <t>Bottom-Up 建模模板</t>
  </si>
  <si>
    <t>AI 大模型 Token 消耗预测 · 可填写 + 自动计算</t>
  </si>
  <si>
    <t>📖 文档定位</t>
  </si>
  <si>
    <t>完整的 Bottom-Up 自下而上 Token 预测模板，配合 AI_Cost_Value_Analysis.pptx 第 13 页 + Bottom_Up_Modeling_Guide.pdf 第 6 页使用</t>
  </si>
  <si>
    <t>🔧 使用方式</t>
  </si>
  <si>
    <t>1) 在 Sheet 2-4 录入任务 / 单次 token / 频次  2) Sheet 5-7 自动聚合与敏感性  3) Sheet 8 与 Top-Down 校验  4) Sheet 9 历史回归</t>
  </si>
  <si>
    <t>🎨 颜色规则</t>
  </si>
  <si>
    <t>蓝色表头 = 数据输入；绿色斜体 = 自动公式；浅黄底 = 需关注；浅红底 = 风险预警</t>
  </si>
  <si>
    <t>⚙️ 核心公式</t>
  </si>
  <si>
    <t>T_period = SUM_i (DAU_i × freq_i × token_i × amp_i) × ai_share</t>
  </si>
  <si>
    <t>🛡️ 双校验规则</t>
  </si>
  <si>
    <t>Bottom-Up vs Top-Down 差异 &gt; 30% 时必须重新审视假设</t>
  </si>
  <si>
    <t>⚠️ 数据校准</t>
  </si>
  <si>
    <t>公式基于 4-12 周历史数据 OLS 回归校准；MAPE &lt; 20% 为合格</t>
  </si>
  <si>
    <t>📦 工作表清单</t>
  </si>
  <si>
    <t>Sheet 1. README</t>
  </si>
  <si>
    <t>使用说明</t>
  </si>
  <si>
    <t>Sheet 2. Task_Inventory</t>
  </si>
  <si>
    <t>任务清单 (10-30 个原子任务)</t>
  </si>
  <si>
    <t>Sheet 3. Token_Breakdown</t>
  </si>
  <si>
    <t>单次 Token 拆解 (System/User/Context/Output)</t>
  </si>
  <si>
    <t>Sheet 4. Frequency_Segment</t>
  </si>
  <si>
    <t>频次与用户分层</t>
  </si>
  <si>
    <t>Sheet 5. Aggregation</t>
  </si>
  <si>
    <t>基础聚合 (自动公式)</t>
  </si>
  <si>
    <t>Sheet 6. Amplification</t>
  </si>
  <si>
    <t>Agent/RAG 放大系数</t>
  </si>
  <si>
    <t>Sheet 7. Sensitivity</t>
  </si>
  <si>
    <t>P10/P50/P90 场景敏感性</t>
  </si>
  <si>
    <t>Sheet 8. TopDown_Crosscheck</t>
  </si>
  <si>
    <t>Top-Down 双校验</t>
  </si>
  <si>
    <t>Sheet 9. Calibration</t>
  </si>
  <si>
    <t>历史回归校准</t>
  </si>
  <si>
    <t>Step 1 — 业务场景拆解为原子任务清单</t>
  </si>
  <si>
    <t>建议 10-30 个原子任务。粒度：每个任务对应一种用户行为类型，可独立量化</t>
  </si>
  <si>
    <t>Task ID</t>
  </si>
  <si>
    <t>优先级</t>
  </si>
  <si>
    <t>任务名称</t>
  </si>
  <si>
    <t>用户分层</t>
  </si>
  <si>
    <t>触发场景</t>
  </si>
  <si>
    <t>频率类型</t>
  </si>
  <si>
    <t>业务价值</t>
  </si>
  <si>
    <t>Agent?</t>
  </si>
  <si>
    <t>备注</t>
  </si>
  <si>
    <t>T01</t>
  </si>
  <si>
    <t>P1</t>
  </si>
  <si>
    <t>FAQ 问答</t>
  </si>
  <si>
    <t>中频</t>
  </si>
  <si>
    <t>客服首问</t>
  </si>
  <si>
    <t>日均</t>
  </si>
  <si>
    <t>高</t>
  </si>
  <si>
    <t>否</t>
  </si>
  <si>
    <t>标准 RAG</t>
  </si>
  <si>
    <t>T02</t>
  </si>
  <si>
    <t>订单查询</t>
  </si>
  <si>
    <t>高频</t>
  </si>
  <si>
    <t>购物咨询</t>
  </si>
  <si>
    <t>需 RAG</t>
  </si>
  <si>
    <t>T03</t>
  </si>
  <si>
    <t>退换货流程</t>
  </si>
  <si>
    <t>售后服务</t>
  </si>
  <si>
    <t>周均</t>
  </si>
  <si>
    <t>是</t>
  </si>
  <si>
    <t>多轮</t>
  </si>
  <si>
    <t>T04</t>
  </si>
  <si>
    <t>P2</t>
  </si>
  <si>
    <t>投诉处理</t>
  </si>
  <si>
    <t>低频</t>
  </si>
  <si>
    <t>升级处理</t>
  </si>
  <si>
    <t>月均</t>
  </si>
  <si>
    <t>情感识别</t>
  </si>
  <si>
    <t>T05</t>
  </si>
  <si>
    <t>问候/路由</t>
  </si>
  <si>
    <t>全量</t>
  </si>
  <si>
    <t>会话开始</t>
  </si>
  <si>
    <t>实时</t>
  </si>
  <si>
    <t>中</t>
  </si>
  <si>
    <t>每次会话</t>
  </si>
  <si>
    <t>T06</t>
  </si>
  <si>
    <t>代码补全</t>
  </si>
  <si>
    <t>IDE 触发</t>
  </si>
  <si>
    <t>低延迟</t>
  </si>
  <si>
    <t>T07</t>
  </si>
  <si>
    <t>代码重构</t>
  </si>
  <si>
    <t>PR Review</t>
  </si>
  <si>
    <t>Agent 工具</t>
  </si>
  <si>
    <t>T08</t>
  </si>
  <si>
    <t>代码审查</t>
  </si>
  <si>
    <t>PR 提交</t>
  </si>
  <si>
    <t>T09</t>
  </si>
  <si>
    <t>P3</t>
  </si>
  <si>
    <t>Bug 定位</t>
  </si>
  <si>
    <t>缺陷排查</t>
  </si>
  <si>
    <t>多轮 Agent</t>
  </si>
  <si>
    <t>T10</t>
  </si>
  <si>
    <t>营销文案</t>
  </si>
  <si>
    <t>内容生产</t>
  </si>
  <si>
    <t>模板化</t>
  </si>
  <si>
    <t>T11</t>
  </si>
  <si>
    <t>数据报告</t>
  </si>
  <si>
    <t>管理驾驶舱</t>
  </si>
  <si>
    <t>需 SQL</t>
  </si>
  <si>
    <t>T12</t>
  </si>
  <si>
    <t>合同审核</t>
  </si>
  <si>
    <t>法务场景</t>
  </si>
  <si>
    <t>高风险</t>
  </si>
  <si>
    <t>Step 2 — 单次 Token 拆解 (采样 100-500 次取 P50)</t>
  </si>
  <si>
    <t>每个原子任务独立采样；System + User + Context + Output = 单次合计</t>
  </si>
  <si>
    <t>(⚠️ 数值列请输入 ≥ 0 的整数)</t>
  </si>
  <si>
    <t>System</t>
  </si>
  <si>
    <t>User</t>
  </si>
  <si>
    <t>Context</t>
  </si>
  <si>
    <t>Output</t>
  </si>
  <si>
    <t>单次合计</t>
  </si>
  <si>
    <t>P10</t>
  </si>
  <si>
    <t>P50</t>
  </si>
  <si>
    <t>P90</t>
  </si>
  <si>
    <t>Step 3 — 调用频次与用户分层</t>
  </si>
  <si>
    <t>按用户分层 + 任务类型分别填写频次；加权平均用于聚合</t>
  </si>
  <si>
    <t>用户分层基础数据</t>
  </si>
  <si>
    <t>分层</t>
  </si>
  <si>
    <t>DAU</t>
  </si>
  <si>
    <t>总 DAU 占比</t>
  </si>
  <si>
    <t>加权 freq</t>
  </si>
  <si>
    <t>单次 token</t>
  </si>
  <si>
    <t>加权 token</t>
  </si>
  <si>
    <t>高频 (VIP)</t>
  </si>
  <si>
    <t>中频 (普通)</t>
  </si>
  <si>
    <t>低频 (偶发)</t>
  </si>
  <si>
    <t>合计</t>
  </si>
  <si>
    <t>—</t>
  </si>
  <si>
    <t>每任务 × 分层 频次矩阵 (每日)</t>
  </si>
  <si>
    <t>AI 承接率</t>
  </si>
  <si>
    <t>Step 4 — 基础聚合 (单日 → 单月 → 季度)</t>
  </si>
  <si>
    <t>公式：T_day = Σ (DAU_total × weighted_freq × token_P50 × ai_share × amp)；含 cross-sheet 引用</t>
  </si>
  <si>
    <t>DAU_total</t>
  </si>
  <si>
    <t>token P50</t>
  </si>
  <si>
    <t>AI share</t>
  </si>
  <si>
    <t>amp</t>
  </si>
  <si>
    <t>日消耗 (tokens)</t>
  </si>
  <si>
    <t>合计 (日)</t>
  </si>
  <si>
    <t>周期聚合</t>
  </si>
  <si>
    <t>单日合计 (tokens)</t>
  </si>
  <si>
    <t>单周合计 (tokens)</t>
  </si>
  <si>
    <t>单月合计 (tokens)</t>
  </si>
  <si>
    <t>单季合计 (tokens)</t>
  </si>
  <si>
    <t>年度合计 (tokens)</t>
  </si>
  <si>
    <t>Step 5 — Agent / RAG 放大系数</t>
  </si>
  <si>
    <t>⚠️ 强制 amp ≥ 1.0；Agent / RAG 任务 ≥ 2.0；多模态需另算</t>
  </si>
  <si>
    <t>组件</t>
  </si>
  <si>
    <t>amp 范围</t>
  </si>
  <si>
    <t>本任务 amp</t>
  </si>
  <si>
    <t>RAG?</t>
  </si>
  <si>
    <t>RAG</t>
  </si>
  <si>
    <t>2.0-4.0</t>
  </si>
  <si>
    <t>Agent+RAG</t>
  </si>
  <si>
    <t>3.0-6.0</t>
  </si>
  <si>
    <t>Agent</t>
  </si>
  <si>
    <t>4.0-8.0</t>
  </si>
  <si>
    <t>基础</t>
  </si>
  <si>
    <t>1.0</t>
  </si>
  <si>
    <t>3.0-8.0</t>
  </si>
  <si>
    <t>2.0-5.0</t>
  </si>
  <si>
    <t>基础+模板</t>
  </si>
  <si>
    <t>1.0-2.0</t>
  </si>
  <si>
    <t>Agent+SQL</t>
  </si>
  <si>
    <t>amp 系数速查表</t>
  </si>
  <si>
    <t>适用场景</t>
  </si>
  <si>
    <t>基础对话</t>
  </si>
  <si>
    <t>单轮问答</t>
  </si>
  <si>
    <t>多轮对话</t>
  </si>
  <si>
    <t>1.5-2.5</t>
  </si>
  <si>
    <t>历史+重述</t>
  </si>
  <si>
    <t>RAG 检索</t>
  </si>
  <si>
    <t>Top-K 文档嵌入</t>
  </si>
  <si>
    <t>Agent 工具调用</t>
  </si>
  <si>
    <t>多次 LLM + 工具结果</t>
  </si>
  <si>
    <t>多模态</t>
  </si>
  <si>
    <t>1.5-3.0</t>
  </si>
  <si>
    <t>图像转 token</t>
  </si>
  <si>
    <t>综合 (RAG+Agent)</t>
  </si>
  <si>
    <t>4.0-10.0</t>
  </si>
  <si>
    <t>复杂场景叠加</t>
  </si>
  <si>
    <t>Step 6 — 场景敏感性 (P10 / P50 / P90)</t>
  </si>
  <si>
    <t>调整 DAU / freq / amp / AI share 假设，输出三档预测</t>
  </si>
  <si>
    <t>假设调节 (相对基准)</t>
  </si>
  <si>
    <t>维度</t>
  </si>
  <si>
    <t>悲观 P90</t>
  </si>
  <si>
    <t>基准 P50</t>
  </si>
  <si>
    <t>乐观 P10</t>
  </si>
  <si>
    <t>范围</t>
  </si>
  <si>
    <t>DAU 增长</t>
  </si>
  <si>
    <t>QoQ</t>
  </si>
  <si>
    <t>会话长度</t>
  </si>
  <si>
    <t>Agent 渗透率</t>
  </si>
  <si>
    <t>占比</t>
  </si>
  <si>
    <t>整体 amp 系数</t>
  </si>
  <si>
    <t>加权</t>
  </si>
  <si>
    <t>三场景预测 (tokens)</t>
  </si>
  <si>
    <t>基期 (月) tokens</t>
  </si>
  <si>
    <t>P90 悲观 (季)</t>
  </si>
  <si>
    <t>P50 基准 (季)</t>
  </si>
  <si>
    <t>P10 乐观 (季)</t>
  </si>
  <si>
    <t>年化 P90 (年)</t>
  </si>
  <si>
    <t>年化 P50 (年)</t>
  </si>
  <si>
    <t>年化 P10 (年)</t>
  </si>
  <si>
    <t>乐观/悲观倍数</t>
  </si>
  <si>
    <t>⚠️ 若 &gt; 3x，请检查 amp / freq 假设</t>
  </si>
  <si>
    <t>Step 8 — Top-Down 双校验</t>
  </si>
  <si>
    <t>⚠️ 差异 &gt; 30% 必须重新审视假设</t>
  </si>
  <si>
    <t>Top-Down 输入</t>
  </si>
  <si>
    <t>指标</t>
  </si>
  <si>
    <t>数值</t>
  </si>
  <si>
    <t>单位</t>
  </si>
  <si>
    <t>说明</t>
  </si>
  <si>
    <t>人</t>
  </si>
  <si>
    <t>活跃用户数</t>
  </si>
  <si>
    <t>人均调用频次</t>
  </si>
  <si>
    <t>次/日</t>
  </si>
  <si>
    <t>平均会话频次</t>
  </si>
  <si>
    <t>平均会话长度</t>
  </si>
  <si>
    <t>tokens</t>
  </si>
  <si>
    <t>含 In + Out</t>
  </si>
  <si>
    <t>%</t>
  </si>
  <si>
    <t>多轮 Agent 占比</t>
  </si>
  <si>
    <t>amp 加权系数</t>
  </si>
  <si>
    <t>x</t>
  </si>
  <si>
    <t>Agent / RAG 加权平均</t>
  </si>
  <si>
    <t>Top-Down 月消耗</t>
  </si>
  <si>
    <t>差异分析</t>
  </si>
  <si>
    <t>Bottom-Up (本表 Sheet 7)</t>
  </si>
  <si>
    <t>Top-Down</t>
  </si>
  <si>
    <t>差异 (BU - TD)</t>
  </si>
  <si>
    <t>差异率</t>
  </si>
  <si>
    <t>判定</t>
  </si>
  <si>
    <t>Step 9 — 历史校准 (OLS 回归)</t>
  </si>
  <si>
    <t>用 4-12 周历史数据拟合 log(T_actual) = b0 + b1*log(DAU) + b2*log(avg_len) + b3*Agent_share + e</t>
  </si>
  <si>
    <t>历史数据 (周聚合)</t>
  </si>
  <si>
    <t>周次</t>
  </si>
  <si>
    <t>实际 Token 消耗</t>
  </si>
  <si>
    <t>log(T)</t>
  </si>
  <si>
    <t>W1</t>
  </si>
  <si>
    <t>W2</t>
  </si>
  <si>
    <t>W3</t>
  </si>
  <si>
    <t>W4</t>
  </si>
  <si>
    <t>W5</t>
  </si>
  <si>
    <t>W6</t>
  </si>
  <si>
    <t>W7</t>
  </si>
  <si>
    <t>W8</t>
  </si>
  <si>
    <t>OLS 回归结果 (填入拟合值)</t>
  </si>
  <si>
    <t>参数</t>
  </si>
  <si>
    <t>b0 (Intercept)</t>
  </si>
  <si>
    <t>常数项</t>
  </si>
  <si>
    <t>b1 (DAU)</t>
  </si>
  <si>
    <t>DAU 弹性</t>
  </si>
  <si>
    <t>b2 (会话长度)</t>
  </si>
  <si>
    <t>长度弹性</t>
  </si>
  <si>
    <t>b3 (Agent 渗透)</t>
  </si>
  <si>
    <t>Agent 弹性</t>
  </si>
  <si>
    <t>R²</t>
  </si>
  <si>
    <t>拟合优度 (≥0.85 合格)</t>
  </si>
  <si>
    <t>MAPE</t>
  </si>
  <si>
    <t>平均误差率 (&lt;0.20 合格)</t>
  </si>
  <si>
    <t>下一周预测</t>
  </si>
  <si>
    <t>预测 DAU</t>
  </si>
  <si>
    <t>预测会话长度</t>
  </si>
  <si>
    <t>预测 Agent 渗透</t>
  </si>
  <si>
    <t>预测 log(T)</t>
  </si>
  <si>
    <t>预测 T (tokens)</t>
  </si>
  <si>
    <t>MAPE 下界</t>
  </si>
  <si>
    <t>MAPE 上界</t>
  </si>
  <si>
    <t>📌 校准周期：建议每周回归一次；连续 4 周 MAPE &gt; 20% 需重检 Step 1-3 假设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</si>
</sst>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#,##0"/>
    <numFmt numFmtId="166" formatCode="#,##0.0"/>
    <numFmt numFmtId="167" formatCode="0.00"/>
  </numFmts>
  <fonts count="25">
    <font>
      <sz val="11"/>
      <color theme="1"/>
      <name val="Calibri"/>
      <family val="2"/>
      <scheme val="minor"/>
    </font>
    <font>
      <b/>
      <sz val="18"/>
      <color rgb="FF2563EB"/>
      <name val="Calibri"/>
      <family val="2"/>
      <scheme val="minor"/>
    </font>
    <font>
      <i/>
      <sz val="12"/>
      <color rgb="FF64748B"/>
      <name val="Calibri"/>
      <family val="2"/>
      <scheme val="minor"/>
    </font>
    <font>
      <b/>
      <sz val="11"/>
      <color rgb="FF2563EB"/>
      <name val="Calibri"/>
      <family val="2"/>
      <scheme val="minor"/>
    </font>
    <font>
      <sz val="10"/>
      <color rgb="FF1E293B"/>
      <name val="Calibri"/>
      <family val="2"/>
      <scheme val="minor"/>
    </font>
    <font>
      <sz val="10"/>
      <color rgb="FF64748B"/>
      <name val="Calibri"/>
      <family val="2"/>
      <scheme val="minor"/>
    </font>
    <font>
      <i/>
      <sz val="10"/>
      <color rgb="FF64748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2563EB"/>
      <name val="Calibri"/>
      <family val="2"/>
      <scheme val="minor"/>
    </font>
    <font>
      <b/>
      <sz val="10"/>
      <color rgb="FFDC262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59E0B"/>
      <name val="Calibri"/>
      <family val="2"/>
      <scheme val="minor"/>
    </font>
    <font>
      <b/>
      <sz val="10"/>
      <color rgb="FF64748B"/>
      <name val="Calibri"/>
      <family val="2"/>
      <scheme val="minor"/>
    </font>
    <font>
      <i/>
      <sz val="9"/>
      <color rgb="FFDC2626"/>
      <name val="Calibri"/>
      <family val="2"/>
      <scheme val="minor"/>
    </font>
    <font>
      <b/>
      <sz val="10"/>
      <color rgb="FF0F172A"/>
      <name val="Calibri"/>
      <family val="2"/>
      <scheme val="minor"/>
    </font>
    <font>
      <i/>
      <sz val="10"/>
      <color rgb="FF059669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CD34D"/>
      <name val="Calibri"/>
      <family val="2"/>
      <scheme val="minor"/>
    </font>
    <font>
      <b/>
      <sz val="12"/>
      <color rgb="FFDC2626"/>
      <name val="Calibri"/>
      <family val="2"/>
      <scheme val="minor"/>
    </font>
    <font>
      <i/>
      <sz val="10"/>
      <color rgb="FFDC2626"/>
      <name val="Calibri"/>
      <family val="2"/>
      <scheme val="minor"/>
    </font>
    <font>
      <b/>
      <sz val="11"/>
      <color rgb="FF0F172A"/>
      <name val="Calibri"/>
      <family val="2"/>
      <scheme val="minor"/>
    </font>
    <font>
      <b/>
      <sz val="12"/>
      <color rgb="FF2563EB"/>
      <name val="Calibri"/>
      <family val="2"/>
      <scheme val="minor"/>
    </font>
    <font>
      <b/>
      <sz val="12"/>
      <color rgb="FF0F172A"/>
      <name val="Calibri"/>
      <family val="2"/>
      <scheme val="minor"/>
    </font>
    <font>
      <b/>
      <sz val="14"/>
      <color rgb="FFDC262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0EA5E9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F59E0B"/>
        <bgColor indexed="64"/>
      </patternFill>
    </fill>
    <fill>
      <patternFill patternType="solid">
        <fgColor rgb="FF0F172A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059669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/>
    </xf>
    <xf numFmtId="164" fontId="15" fillId="5" borderId="1" xfId="0" applyNumberFormat="1" applyFont="1" applyFill="1" applyBorder="1" applyAlignment="1">
      <alignment horizontal="center" vertical="center"/>
    </xf>
    <xf numFmtId="166" fontId="15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5" fontId="18" fillId="7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left" vertical="center"/>
    </xf>
    <xf numFmtId="165" fontId="15" fillId="8" borderId="1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5" fontId="15" fillId="8" borderId="1" xfId="0" applyNumberFormat="1" applyFont="1" applyFill="1" applyBorder="1" applyAlignment="1">
      <alignment horizontal="right" vertical="center"/>
    </xf>
    <xf numFmtId="166" fontId="19" fillId="10" borderId="1" xfId="0" applyNumberFormat="1" applyFont="1" applyFill="1" applyBorder="1" applyAlignment="1">
      <alignment horizontal="center" vertical="center"/>
    </xf>
    <xf numFmtId="0" fontId="20" fillId="0" borderId="0" xfId="0" applyFont="1"/>
    <xf numFmtId="165" fontId="4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Border="1" applyAlignment="1">
      <alignment horizontal="right" vertical="center"/>
    </xf>
    <xf numFmtId="164" fontId="15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/>
    </xf>
    <xf numFmtId="165" fontId="24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22.7109375" customWidth="1"/>
    <col min="2" max="2" width="60.7109375" customWidth="1"/>
    <col min="3" max="3" width="30.7109375" customWidth="1"/>
  </cols>
  <sheetData>
    <row r="1" spans="1:3" ht="32" customHeight="1">
      <c r="A1" s="1" t="s">
        <v>0</v>
      </c>
      <c r="B1" s="1"/>
      <c r="C1" s="1"/>
    </row>
    <row r="2" spans="1:3">
      <c r="A2" s="2" t="s">
        <v>1</v>
      </c>
      <c r="B2" s="2"/>
      <c r="C2" s="2"/>
    </row>
    <row r="4" spans="1:3" ht="22" customHeight="1">
      <c r="A4" s="3" t="s">
        <v>2</v>
      </c>
      <c r="B4" s="4" t="s">
        <v>3</v>
      </c>
    </row>
    <row r="5" spans="1:3" ht="22" customHeight="1">
      <c r="A5" s="3" t="s">
        <v>4</v>
      </c>
      <c r="B5" s="4" t="s">
        <v>5</v>
      </c>
    </row>
    <row r="6" spans="1:3" ht="22" customHeight="1">
      <c r="A6" s="3" t="s">
        <v>6</v>
      </c>
      <c r="B6" s="4" t="s">
        <v>7</v>
      </c>
    </row>
    <row r="7" spans="1:3" ht="22" customHeight="1">
      <c r="A7" s="3" t="s">
        <v>8</v>
      </c>
      <c r="B7" s="4" t="s">
        <v>9</v>
      </c>
    </row>
    <row r="8" spans="1:3" ht="22" customHeight="1">
      <c r="A8" s="3" t="s">
        <v>10</v>
      </c>
      <c r="B8" s="4" t="s">
        <v>11</v>
      </c>
    </row>
    <row r="9" spans="1:3" ht="22" customHeight="1">
      <c r="A9" s="3" t="s">
        <v>12</v>
      </c>
      <c r="B9" s="4" t="s">
        <v>13</v>
      </c>
    </row>
    <row r="10" spans="1:3" ht="22" customHeight="1">
      <c r="A10" s="3" t="s">
        <v>14</v>
      </c>
    </row>
    <row r="11" spans="1:3" ht="22" customHeight="1">
      <c r="B11" s="4" t="s">
        <v>15</v>
      </c>
      <c r="C11" s="5" t="s">
        <v>16</v>
      </c>
    </row>
    <row r="12" spans="1:3" ht="22" customHeight="1">
      <c r="B12" s="4" t="s">
        <v>17</v>
      </c>
      <c r="C12" s="5" t="s">
        <v>18</v>
      </c>
    </row>
    <row r="13" spans="1:3" ht="22" customHeight="1">
      <c r="B13" s="4" t="s">
        <v>19</v>
      </c>
      <c r="C13" s="5" t="s">
        <v>20</v>
      </c>
    </row>
    <row r="14" spans="1:3" ht="22" customHeight="1">
      <c r="B14" s="4" t="s">
        <v>21</v>
      </c>
      <c r="C14" s="5" t="s">
        <v>22</v>
      </c>
    </row>
    <row r="15" spans="1:3" ht="22" customHeight="1">
      <c r="B15" s="4" t="s">
        <v>23</v>
      </c>
      <c r="C15" s="5" t="s">
        <v>24</v>
      </c>
    </row>
    <row r="16" spans="1:3" ht="22" customHeight="1">
      <c r="B16" s="4" t="s">
        <v>25</v>
      </c>
      <c r="C16" s="5" t="s">
        <v>26</v>
      </c>
    </row>
    <row r="17" spans="2:3" ht="22" customHeight="1">
      <c r="B17" s="4" t="s">
        <v>27</v>
      </c>
      <c r="C17" s="5" t="s">
        <v>28</v>
      </c>
    </row>
    <row r="18" spans="2:3" ht="22" customHeight="1">
      <c r="B18" s="4" t="s">
        <v>29</v>
      </c>
      <c r="C18" s="5" t="s">
        <v>30</v>
      </c>
    </row>
    <row r="19" spans="2:3" ht="22" customHeight="1">
      <c r="B19" s="4" t="s">
        <v>31</v>
      </c>
      <c r="C19" s="5" t="s">
        <v>32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2.7109375" customWidth="1"/>
    <col min="2" max="2" width="8.7109375" customWidth="1"/>
    <col min="3" max="3" width="22.7109375" customWidth="1"/>
    <col min="4" max="4" width="12.7109375" customWidth="1"/>
    <col min="5" max="8" width="14.7109375" customWidth="1"/>
    <col min="9" max="9" width="18.7109375" customWidth="1"/>
  </cols>
  <sheetData>
    <row r="1" spans="1:9" ht="24" customHeight="1">
      <c r="A1" s="1" t="s">
        <v>33</v>
      </c>
      <c r="B1" s="1"/>
      <c r="C1" s="1"/>
      <c r="D1" s="1"/>
      <c r="E1" s="1"/>
      <c r="F1" s="1"/>
      <c r="G1" s="1"/>
      <c r="H1" s="1"/>
      <c r="I1" s="1"/>
    </row>
    <row r="2" spans="1:9">
      <c r="A2" s="6" t="s">
        <v>34</v>
      </c>
      <c r="B2" s="6"/>
      <c r="C2" s="6"/>
      <c r="D2" s="6"/>
      <c r="E2" s="6"/>
      <c r="F2" s="6"/>
      <c r="G2" s="6"/>
      <c r="H2" s="6"/>
      <c r="I2" s="6"/>
    </row>
    <row r="4" spans="1:9" ht="22" customHeight="1">
      <c r="A4" s="7" t="s">
        <v>35</v>
      </c>
      <c r="B4" s="7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</row>
    <row r="5" spans="1:9">
      <c r="A5" s="8" t="s">
        <v>44</v>
      </c>
      <c r="B5" s="9" t="s">
        <v>45</v>
      </c>
      <c r="C5" s="10" t="s">
        <v>46</v>
      </c>
      <c r="D5" s="10" t="s">
        <v>47</v>
      </c>
      <c r="E5" s="10" t="s">
        <v>48</v>
      </c>
      <c r="F5" s="10" t="s">
        <v>49</v>
      </c>
      <c r="G5" s="10" t="s">
        <v>50</v>
      </c>
      <c r="H5" s="10" t="s">
        <v>51</v>
      </c>
      <c r="I5" s="10" t="s">
        <v>52</v>
      </c>
    </row>
    <row r="6" spans="1:9">
      <c r="A6" s="8" t="s">
        <v>53</v>
      </c>
      <c r="B6" s="9" t="s">
        <v>45</v>
      </c>
      <c r="C6" s="11" t="s">
        <v>54</v>
      </c>
      <c r="D6" s="11" t="s">
        <v>55</v>
      </c>
      <c r="E6" s="11" t="s">
        <v>56</v>
      </c>
      <c r="F6" s="11" t="s">
        <v>49</v>
      </c>
      <c r="G6" s="11" t="s">
        <v>50</v>
      </c>
      <c r="H6" s="11" t="s">
        <v>51</v>
      </c>
      <c r="I6" s="11" t="s">
        <v>57</v>
      </c>
    </row>
    <row r="7" spans="1:9">
      <c r="A7" s="8" t="s">
        <v>58</v>
      </c>
      <c r="B7" s="9" t="s">
        <v>45</v>
      </c>
      <c r="C7" s="10" t="s">
        <v>59</v>
      </c>
      <c r="D7" s="10" t="s">
        <v>47</v>
      </c>
      <c r="E7" s="10" t="s">
        <v>60</v>
      </c>
      <c r="F7" s="10" t="s">
        <v>61</v>
      </c>
      <c r="G7" s="10" t="s">
        <v>50</v>
      </c>
      <c r="H7" s="10" t="s">
        <v>62</v>
      </c>
      <c r="I7" s="10" t="s">
        <v>63</v>
      </c>
    </row>
    <row r="8" spans="1:9">
      <c r="A8" s="8" t="s">
        <v>64</v>
      </c>
      <c r="B8" s="12" t="s">
        <v>65</v>
      </c>
      <c r="C8" s="11" t="s">
        <v>66</v>
      </c>
      <c r="D8" s="11" t="s">
        <v>67</v>
      </c>
      <c r="E8" s="11" t="s">
        <v>68</v>
      </c>
      <c r="F8" s="11" t="s">
        <v>69</v>
      </c>
      <c r="G8" s="11" t="s">
        <v>50</v>
      </c>
      <c r="H8" s="11" t="s">
        <v>62</v>
      </c>
      <c r="I8" s="11" t="s">
        <v>70</v>
      </c>
    </row>
    <row r="9" spans="1:9">
      <c r="A9" s="8" t="s">
        <v>71</v>
      </c>
      <c r="B9" s="9" t="s">
        <v>45</v>
      </c>
      <c r="C9" s="10" t="s">
        <v>72</v>
      </c>
      <c r="D9" s="10" t="s">
        <v>73</v>
      </c>
      <c r="E9" s="10" t="s">
        <v>74</v>
      </c>
      <c r="F9" s="10" t="s">
        <v>75</v>
      </c>
      <c r="G9" s="10" t="s">
        <v>76</v>
      </c>
      <c r="H9" s="10" t="s">
        <v>51</v>
      </c>
      <c r="I9" s="10" t="s">
        <v>77</v>
      </c>
    </row>
    <row r="10" spans="1:9">
      <c r="A10" s="8" t="s">
        <v>78</v>
      </c>
      <c r="B10" s="12" t="s">
        <v>65</v>
      </c>
      <c r="C10" s="11" t="s">
        <v>79</v>
      </c>
      <c r="D10" s="11" t="s">
        <v>55</v>
      </c>
      <c r="E10" s="11" t="s">
        <v>80</v>
      </c>
      <c r="F10" s="11" t="s">
        <v>75</v>
      </c>
      <c r="G10" s="11" t="s">
        <v>50</v>
      </c>
      <c r="H10" s="11" t="s">
        <v>51</v>
      </c>
      <c r="I10" s="11" t="s">
        <v>81</v>
      </c>
    </row>
    <row r="11" spans="1:9">
      <c r="A11" s="8" t="s">
        <v>82</v>
      </c>
      <c r="B11" s="9" t="s">
        <v>45</v>
      </c>
      <c r="C11" s="10" t="s">
        <v>83</v>
      </c>
      <c r="D11" s="10" t="s">
        <v>47</v>
      </c>
      <c r="E11" s="10" t="s">
        <v>84</v>
      </c>
      <c r="F11" s="10" t="s">
        <v>61</v>
      </c>
      <c r="G11" s="10" t="s">
        <v>50</v>
      </c>
      <c r="H11" s="10" t="s">
        <v>62</v>
      </c>
      <c r="I11" s="10" t="s">
        <v>85</v>
      </c>
    </row>
    <row r="12" spans="1:9">
      <c r="A12" s="8" t="s">
        <v>86</v>
      </c>
      <c r="B12" s="12" t="s">
        <v>65</v>
      </c>
      <c r="C12" s="11" t="s">
        <v>87</v>
      </c>
      <c r="D12" s="11" t="s">
        <v>47</v>
      </c>
      <c r="E12" s="11" t="s">
        <v>88</v>
      </c>
      <c r="F12" s="11" t="s">
        <v>61</v>
      </c>
      <c r="G12" s="11" t="s">
        <v>50</v>
      </c>
      <c r="H12" s="11" t="s">
        <v>62</v>
      </c>
      <c r="I12" s="11" t="s">
        <v>57</v>
      </c>
    </row>
    <row r="13" spans="1:9">
      <c r="A13" s="8" t="s">
        <v>89</v>
      </c>
      <c r="B13" s="13" t="s">
        <v>90</v>
      </c>
      <c r="C13" s="10" t="s">
        <v>91</v>
      </c>
      <c r="D13" s="10" t="s">
        <v>67</v>
      </c>
      <c r="E13" s="10" t="s">
        <v>92</v>
      </c>
      <c r="F13" s="10" t="s">
        <v>69</v>
      </c>
      <c r="G13" s="10" t="s">
        <v>50</v>
      </c>
      <c r="H13" s="10" t="s">
        <v>62</v>
      </c>
      <c r="I13" s="10" t="s">
        <v>93</v>
      </c>
    </row>
    <row r="14" spans="1:9">
      <c r="A14" s="8" t="s">
        <v>94</v>
      </c>
      <c r="B14" s="9" t="s">
        <v>45</v>
      </c>
      <c r="C14" s="11" t="s">
        <v>95</v>
      </c>
      <c r="D14" s="11" t="s">
        <v>47</v>
      </c>
      <c r="E14" s="11" t="s">
        <v>96</v>
      </c>
      <c r="F14" s="11" t="s">
        <v>49</v>
      </c>
      <c r="G14" s="11" t="s">
        <v>50</v>
      </c>
      <c r="H14" s="11" t="s">
        <v>51</v>
      </c>
      <c r="I14" s="11" t="s">
        <v>97</v>
      </c>
    </row>
    <row r="15" spans="1:9">
      <c r="A15" s="8" t="s">
        <v>98</v>
      </c>
      <c r="B15" s="12" t="s">
        <v>65</v>
      </c>
      <c r="C15" s="10" t="s">
        <v>99</v>
      </c>
      <c r="D15" s="10" t="s">
        <v>67</v>
      </c>
      <c r="E15" s="10" t="s">
        <v>100</v>
      </c>
      <c r="F15" s="10" t="s">
        <v>61</v>
      </c>
      <c r="G15" s="10" t="s">
        <v>76</v>
      </c>
      <c r="H15" s="10" t="s">
        <v>62</v>
      </c>
      <c r="I15" s="10" t="s">
        <v>101</v>
      </c>
    </row>
    <row r="16" spans="1:9">
      <c r="A16" s="8" t="s">
        <v>102</v>
      </c>
      <c r="B16" s="12" t="s">
        <v>65</v>
      </c>
      <c r="C16" s="11" t="s">
        <v>103</v>
      </c>
      <c r="D16" s="11" t="s">
        <v>67</v>
      </c>
      <c r="E16" s="11" t="s">
        <v>104</v>
      </c>
      <c r="F16" s="11" t="s">
        <v>69</v>
      </c>
      <c r="G16" s="11" t="s">
        <v>50</v>
      </c>
      <c r="H16" s="11" t="s">
        <v>62</v>
      </c>
      <c r="I16" s="11" t="s">
        <v>105</v>
      </c>
    </row>
    <row r="17" spans="1:9">
      <c r="A17" s="8" t="s">
        <v>71</v>
      </c>
      <c r="B17" s="10"/>
      <c r="C17" s="10"/>
      <c r="D17" s="10"/>
      <c r="E17" s="10"/>
      <c r="F17" s="10"/>
      <c r="G17" s="10"/>
      <c r="H17" s="10"/>
      <c r="I17" s="10"/>
    </row>
    <row r="18" spans="1:9">
      <c r="A18" s="8" t="s">
        <v>78</v>
      </c>
      <c r="B18" s="11"/>
      <c r="C18" s="11"/>
      <c r="D18" s="11"/>
      <c r="E18" s="11"/>
      <c r="F18" s="11"/>
      <c r="G18" s="11"/>
      <c r="H18" s="11"/>
      <c r="I18" s="11"/>
    </row>
    <row r="19" spans="1:9">
      <c r="A19" s="8" t="s">
        <v>82</v>
      </c>
      <c r="B19" s="10"/>
      <c r="C19" s="10"/>
      <c r="D19" s="10"/>
      <c r="E19" s="10"/>
      <c r="F19" s="10"/>
      <c r="G19" s="10"/>
      <c r="H19" s="10"/>
      <c r="I19" s="10"/>
    </row>
    <row r="20" spans="1:9">
      <c r="A20" s="8" t="s">
        <v>86</v>
      </c>
      <c r="B20" s="11"/>
      <c r="C20" s="11"/>
      <c r="D20" s="11"/>
      <c r="E20" s="11"/>
      <c r="F20" s="11"/>
      <c r="G20" s="11"/>
      <c r="H20" s="11"/>
      <c r="I20" s="11"/>
    </row>
    <row r="21" spans="1:9">
      <c r="A21" s="8" t="s">
        <v>89</v>
      </c>
      <c r="B21" s="10"/>
      <c r="C21" s="10"/>
      <c r="D21" s="10"/>
      <c r="E21" s="10"/>
      <c r="F21" s="10"/>
      <c r="G21" s="10"/>
      <c r="H21" s="10"/>
      <c r="I21" s="10"/>
    </row>
    <row r="22" spans="1:9">
      <c r="A22" s="8" t="s">
        <v>94</v>
      </c>
      <c r="B22" s="11"/>
      <c r="C22" s="11"/>
      <c r="D22" s="11"/>
      <c r="E22" s="11"/>
      <c r="F22" s="11"/>
      <c r="G22" s="11"/>
      <c r="H22" s="11"/>
      <c r="I22" s="11"/>
    </row>
    <row r="23" spans="1:9">
      <c r="A23" s="8" t="s">
        <v>98</v>
      </c>
      <c r="B23" s="10"/>
      <c r="C23" s="10"/>
      <c r="D23" s="10"/>
      <c r="E23" s="10"/>
      <c r="F23" s="10"/>
      <c r="G23" s="10"/>
      <c r="H23" s="10"/>
      <c r="I23" s="10"/>
    </row>
    <row r="24" spans="1:9">
      <c r="A24" s="8" t="s">
        <v>102</v>
      </c>
      <c r="B24" s="11"/>
      <c r="C24" s="11"/>
      <c r="D24" s="11"/>
      <c r="E24" s="11"/>
      <c r="F24" s="11"/>
      <c r="G24" s="11"/>
      <c r="H24" s="11"/>
      <c r="I24" s="11"/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7109375" customWidth="1"/>
    <col min="2" max="2" width="22.7109375" customWidth="1"/>
    <col min="3" max="7" width="12.7109375" customWidth="1"/>
    <col min="8" max="10" width="14.7109375" customWidth="1"/>
  </cols>
  <sheetData>
    <row r="1" spans="1:10" ht="24" customHeight="1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6" t="s">
        <v>107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C3" s="14" t="s">
        <v>108</v>
      </c>
    </row>
    <row r="4" spans="1:10" ht="22" customHeight="1">
      <c r="A4" s="7" t="s">
        <v>35</v>
      </c>
      <c r="B4" s="7" t="s">
        <v>37</v>
      </c>
      <c r="C4" s="7" t="s">
        <v>109</v>
      </c>
      <c r="D4" s="7" t="s">
        <v>110</v>
      </c>
      <c r="E4" s="7" t="s">
        <v>111</v>
      </c>
      <c r="F4" s="7" t="s">
        <v>112</v>
      </c>
      <c r="G4" s="7" t="s">
        <v>113</v>
      </c>
      <c r="H4" s="7" t="s">
        <v>114</v>
      </c>
      <c r="I4" s="7" t="s">
        <v>115</v>
      </c>
      <c r="J4" s="7" t="s">
        <v>116</v>
      </c>
    </row>
    <row r="5" spans="1:10">
      <c r="A5" s="8" t="s">
        <v>44</v>
      </c>
      <c r="B5" s="15" t="s">
        <v>46</v>
      </c>
      <c r="C5" s="16">
        <v>500</v>
      </c>
      <c r="D5" s="16">
        <v>80</v>
      </c>
      <c r="E5" s="16">
        <v>300</v>
      </c>
      <c r="F5" s="16">
        <v>120</v>
      </c>
      <c r="G5" s="17">
        <f>SUM(C5:F5)</f>
        <v>0</v>
      </c>
      <c r="H5" s="16">
        <v>700</v>
      </c>
      <c r="I5" s="16">
        <v>1000</v>
      </c>
      <c r="J5" s="16">
        <v>1400</v>
      </c>
    </row>
    <row r="6" spans="1:10">
      <c r="A6" s="8" t="s">
        <v>53</v>
      </c>
      <c r="B6" s="15" t="s">
        <v>54</v>
      </c>
      <c r="C6" s="11">
        <v>600</v>
      </c>
      <c r="D6" s="11">
        <v>50</v>
      </c>
      <c r="E6" s="11">
        <v>1500</v>
      </c>
      <c r="F6" s="11">
        <v>100</v>
      </c>
      <c r="G6" s="17">
        <f>SUM(C6:F6)</f>
        <v>0</v>
      </c>
      <c r="H6" s="11">
        <v>1800</v>
      </c>
      <c r="I6" s="11">
        <v>2250</v>
      </c>
      <c r="J6" s="11">
        <v>3000</v>
      </c>
    </row>
    <row r="7" spans="1:10">
      <c r="A7" s="8" t="s">
        <v>58</v>
      </c>
      <c r="B7" s="15" t="s">
        <v>59</v>
      </c>
      <c r="C7" s="16">
        <v>800</v>
      </c>
      <c r="D7" s="16">
        <v>120</v>
      </c>
      <c r="E7" s="16">
        <v>2000</v>
      </c>
      <c r="F7" s="16">
        <v>300</v>
      </c>
      <c r="G7" s="17">
        <f>SUM(C7:F7)</f>
        <v>0</v>
      </c>
      <c r="H7" s="16">
        <v>2500</v>
      </c>
      <c r="I7" s="16">
        <v>3220</v>
      </c>
      <c r="J7" s="16">
        <v>4500</v>
      </c>
    </row>
    <row r="8" spans="1:10">
      <c r="A8" s="8" t="s">
        <v>64</v>
      </c>
      <c r="B8" s="15" t="s">
        <v>66</v>
      </c>
      <c r="C8" s="11">
        <v>1000</v>
      </c>
      <c r="D8" s="11">
        <v>200</v>
      </c>
      <c r="E8" s="11">
        <v>3500</v>
      </c>
      <c r="F8" s="11">
        <v>500</v>
      </c>
      <c r="G8" s="17">
        <f>SUM(C8:F8)</f>
        <v>0</v>
      </c>
      <c r="H8" s="11">
        <v>4000</v>
      </c>
      <c r="I8" s="11">
        <v>5200</v>
      </c>
      <c r="J8" s="11">
        <v>7000</v>
      </c>
    </row>
    <row r="9" spans="1:10">
      <c r="A9" s="8" t="s">
        <v>71</v>
      </c>
      <c r="B9" s="15" t="s">
        <v>72</v>
      </c>
      <c r="C9" s="16">
        <v>300</v>
      </c>
      <c r="D9" s="16">
        <v>20</v>
      </c>
      <c r="E9" s="16">
        <v>200</v>
      </c>
      <c r="F9" s="16">
        <v>50</v>
      </c>
      <c r="G9" s="17">
        <f>SUM(C9:F9)</f>
        <v>0</v>
      </c>
      <c r="H9" s="16">
        <v>400</v>
      </c>
      <c r="I9" s="16">
        <v>570</v>
      </c>
      <c r="J9" s="16">
        <v>800</v>
      </c>
    </row>
    <row r="10" spans="1:10">
      <c r="A10" s="8" t="s">
        <v>78</v>
      </c>
      <c r="B10" s="15" t="s">
        <v>79</v>
      </c>
      <c r="C10" s="11">
        <v>200</v>
      </c>
      <c r="D10" s="11">
        <v>300</v>
      </c>
      <c r="E10" s="11">
        <v>0</v>
      </c>
      <c r="F10" s="11">
        <v>80</v>
      </c>
      <c r="G10" s="17">
        <f>SUM(C10:F10)</f>
        <v>0</v>
      </c>
      <c r="H10" s="11">
        <v>400</v>
      </c>
      <c r="I10" s="11">
        <v>580</v>
      </c>
      <c r="J10" s="11">
        <v>900</v>
      </c>
    </row>
    <row r="11" spans="1:10">
      <c r="A11" s="8" t="s">
        <v>82</v>
      </c>
      <c r="B11" s="15" t="s">
        <v>83</v>
      </c>
      <c r="C11" s="16">
        <v>1500</v>
      </c>
      <c r="D11" s="16">
        <v>800</v>
      </c>
      <c r="E11" s="16">
        <v>200</v>
      </c>
      <c r="F11" s="16">
        <v>2000</v>
      </c>
      <c r="G11" s="17">
        <f>SUM(C11:F11)</f>
        <v>0</v>
      </c>
      <c r="H11" s="16">
        <v>3000</v>
      </c>
      <c r="I11" s="16">
        <v>4500</v>
      </c>
      <c r="J11" s="16">
        <v>6000</v>
      </c>
    </row>
    <row r="12" spans="1:10">
      <c r="A12" s="8" t="s">
        <v>86</v>
      </c>
      <c r="B12" s="15" t="s">
        <v>87</v>
      </c>
      <c r="C12" s="11">
        <v>1000</v>
      </c>
      <c r="D12" s="11">
        <v>500</v>
      </c>
      <c r="E12" s="11">
        <v>3000</v>
      </c>
      <c r="F12" s="11">
        <v>1500</v>
      </c>
      <c r="G12" s="17">
        <f>SUM(C12:F12)</f>
        <v>0</v>
      </c>
      <c r="H12" s="11">
        <v>4000</v>
      </c>
      <c r="I12" s="11">
        <v>6000</v>
      </c>
      <c r="J12" s="11">
        <v>8000</v>
      </c>
    </row>
    <row r="13" spans="1:10">
      <c r="A13" s="8" t="s">
        <v>89</v>
      </c>
      <c r="B13" s="15" t="s">
        <v>91</v>
      </c>
      <c r="C13" s="16">
        <v>1200</v>
      </c>
      <c r="D13" s="16">
        <v>600</v>
      </c>
      <c r="E13" s="16">
        <v>200</v>
      </c>
      <c r="F13" s="16">
        <v>1200</v>
      </c>
      <c r="G13" s="17">
        <f>SUM(C13:F13)</f>
        <v>0</v>
      </c>
      <c r="H13" s="16">
        <v>2500</v>
      </c>
      <c r="I13" s="16">
        <v>3200</v>
      </c>
      <c r="J13" s="16">
        <v>4500</v>
      </c>
    </row>
    <row r="14" spans="1:10">
      <c r="A14" s="8" t="s">
        <v>94</v>
      </c>
      <c r="B14" s="15" t="s">
        <v>95</v>
      </c>
      <c r="C14" s="11">
        <v>800</v>
      </c>
      <c r="D14" s="11">
        <v>200</v>
      </c>
      <c r="E14" s="11">
        <v>1000</v>
      </c>
      <c r="F14" s="11">
        <v>1500</v>
      </c>
      <c r="G14" s="17">
        <f>SUM(C14:F14)</f>
        <v>0</v>
      </c>
      <c r="H14" s="11">
        <v>2500</v>
      </c>
      <c r="I14" s="11">
        <v>3500</v>
      </c>
      <c r="J14" s="11">
        <v>5000</v>
      </c>
    </row>
    <row r="15" spans="1:10">
      <c r="A15" s="8" t="s">
        <v>98</v>
      </c>
      <c r="B15" s="15" t="s">
        <v>99</v>
      </c>
      <c r="C15" s="16">
        <v>1500</v>
      </c>
      <c r="D15" s="16">
        <v>500</v>
      </c>
      <c r="E15" s="16">
        <v>3000</v>
      </c>
      <c r="F15" s="16">
        <v>2500</v>
      </c>
      <c r="G15" s="17">
        <f>SUM(C15:F15)</f>
        <v>0</v>
      </c>
      <c r="H15" s="16">
        <v>5000</v>
      </c>
      <c r="I15" s="16">
        <v>7500</v>
      </c>
      <c r="J15" s="16">
        <v>10000</v>
      </c>
    </row>
    <row r="16" spans="1:10">
      <c r="A16" s="8" t="s">
        <v>102</v>
      </c>
      <c r="B16" s="15" t="s">
        <v>103</v>
      </c>
      <c r="C16" s="11">
        <v>2000</v>
      </c>
      <c r="D16" s="11">
        <v>800</v>
      </c>
      <c r="E16" s="11">
        <v>5000</v>
      </c>
      <c r="F16" s="11">
        <v>1000</v>
      </c>
      <c r="G16" s="17">
        <f>SUM(C16:F16)</f>
        <v>0</v>
      </c>
      <c r="H16" s="11">
        <v>6000</v>
      </c>
      <c r="I16" s="11">
        <v>8800</v>
      </c>
      <c r="J16" s="11">
        <v>12000</v>
      </c>
    </row>
    <row r="17" spans="1:10">
      <c r="A17" s="16"/>
      <c r="B17" s="16"/>
      <c r="C17" s="16"/>
      <c r="D17" s="16"/>
      <c r="E17" s="16"/>
      <c r="F17" s="16"/>
      <c r="G17" s="17">
        <f>SUM(C17:F17)</f>
        <v>0</v>
      </c>
      <c r="H17" s="16"/>
      <c r="I17" s="16"/>
      <c r="J17" s="16"/>
    </row>
    <row r="18" spans="1:10">
      <c r="A18" s="11"/>
      <c r="B18" s="11"/>
      <c r="C18" s="11"/>
      <c r="D18" s="11"/>
      <c r="E18" s="11"/>
      <c r="F18" s="11"/>
      <c r="G18" s="17">
        <f>SUM(C18:F18)</f>
        <v>0</v>
      </c>
      <c r="H18" s="11"/>
      <c r="I18" s="11"/>
      <c r="J18" s="11"/>
    </row>
    <row r="19" spans="1:10">
      <c r="A19" s="16"/>
      <c r="B19" s="16"/>
      <c r="C19" s="16"/>
      <c r="D19" s="16"/>
      <c r="E19" s="16"/>
      <c r="F19" s="16"/>
      <c r="G19" s="17">
        <f>SUM(C19:F19)</f>
        <v>0</v>
      </c>
      <c r="H19" s="16"/>
      <c r="I19" s="16"/>
      <c r="J19" s="16"/>
    </row>
    <row r="20" spans="1:10">
      <c r="A20" s="11"/>
      <c r="B20" s="11"/>
      <c r="C20" s="11"/>
      <c r="D20" s="11"/>
      <c r="E20" s="11"/>
      <c r="F20" s="11"/>
      <c r="G20" s="17">
        <f>SUM(C20:F20)</f>
        <v>0</v>
      </c>
      <c r="H20" s="11"/>
      <c r="I20" s="11"/>
      <c r="J20" s="11"/>
    </row>
    <row r="21" spans="1:10">
      <c r="A21" s="16"/>
      <c r="B21" s="16"/>
      <c r="C21" s="16"/>
      <c r="D21" s="16"/>
      <c r="E21" s="16"/>
      <c r="F21" s="16"/>
      <c r="G21" s="17">
        <f>SUM(C21:F21)</f>
        <v>0</v>
      </c>
      <c r="H21" s="16"/>
      <c r="I21" s="16"/>
      <c r="J21" s="16"/>
    </row>
    <row r="22" spans="1:10">
      <c r="A22" s="11"/>
      <c r="B22" s="11"/>
      <c r="C22" s="11"/>
      <c r="D22" s="11"/>
      <c r="E22" s="11"/>
      <c r="F22" s="11"/>
      <c r="G22" s="17">
        <f>SUM(C22:F22)</f>
        <v>0</v>
      </c>
      <c r="H22" s="11"/>
      <c r="I22" s="11"/>
      <c r="J22" s="11"/>
    </row>
    <row r="23" spans="1:10">
      <c r="A23" s="16"/>
      <c r="B23" s="16"/>
      <c r="C23" s="16"/>
      <c r="D23" s="16"/>
      <c r="E23" s="16"/>
      <c r="F23" s="16"/>
      <c r="G23" s="17">
        <f>SUM(C23:F23)</f>
        <v>0</v>
      </c>
      <c r="H23" s="16"/>
      <c r="I23" s="16"/>
      <c r="J23" s="16"/>
    </row>
    <row r="24" spans="1:10">
      <c r="A24" s="11"/>
      <c r="B24" s="11"/>
      <c r="C24" s="11"/>
      <c r="D24" s="11"/>
      <c r="E24" s="11"/>
      <c r="F24" s="11"/>
      <c r="G24" s="17">
        <f>SUM(C24:F24)</f>
        <v>0</v>
      </c>
      <c r="H24" s="11"/>
      <c r="I24" s="11"/>
      <c r="J24" s="11"/>
    </row>
  </sheetData>
  <mergeCells count="2">
    <mergeCell ref="A1:J1"/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6.7109375" customWidth="1"/>
    <col min="2" max="2" width="22.7109375" customWidth="1"/>
    <col min="3" max="3" width="14.7109375" customWidth="1"/>
    <col min="4" max="4" width="16.7109375" customWidth="1"/>
    <col min="5" max="5" width="14.7109375" customWidth="1"/>
    <col min="6" max="6" width="16.7109375" customWidth="1"/>
    <col min="7" max="7" width="18.7109375" customWidth="1"/>
  </cols>
  <sheetData>
    <row r="1" spans="1:7" ht="24" customHeight="1">
      <c r="A1" s="1" t="s">
        <v>117</v>
      </c>
      <c r="B1" s="1"/>
      <c r="C1" s="1"/>
      <c r="D1" s="1"/>
      <c r="E1" s="1"/>
      <c r="F1" s="1"/>
      <c r="G1" s="1"/>
    </row>
    <row r="2" spans="1:7">
      <c r="A2" s="6" t="s">
        <v>118</v>
      </c>
      <c r="B2" s="6"/>
      <c r="C2" s="6"/>
      <c r="D2" s="6"/>
      <c r="E2" s="6"/>
      <c r="F2" s="6"/>
      <c r="G2" s="6"/>
    </row>
    <row r="4" spans="1:7">
      <c r="A4" s="18" t="s">
        <v>119</v>
      </c>
      <c r="B4" s="18"/>
      <c r="C4" s="18"/>
      <c r="D4" s="18"/>
      <c r="E4" s="18"/>
      <c r="F4" s="18"/>
      <c r="G4" s="18"/>
    </row>
    <row r="5" spans="1:7" ht="22" customHeight="1">
      <c r="A5" s="7" t="s">
        <v>120</v>
      </c>
      <c r="B5" s="7" t="s">
        <v>121</v>
      </c>
      <c r="C5" s="7" t="s">
        <v>122</v>
      </c>
      <c r="D5" s="7" t="s">
        <v>123</v>
      </c>
      <c r="E5" s="7" t="s">
        <v>124</v>
      </c>
      <c r="F5" s="7" t="s">
        <v>125</v>
      </c>
    </row>
    <row r="6" spans="1:7">
      <c r="A6" s="19" t="s">
        <v>126</v>
      </c>
      <c r="B6" s="11">
        <v>5000</v>
      </c>
      <c r="C6" s="20">
        <v>0.1</v>
      </c>
      <c r="D6" s="11">
        <v>3.5</v>
      </c>
      <c r="E6" s="11">
        <v>3800</v>
      </c>
      <c r="F6" s="17">
        <f>E6*D6</f>
        <v>0</v>
      </c>
    </row>
    <row r="7" spans="1:7">
      <c r="A7" s="19" t="s">
        <v>127</v>
      </c>
      <c r="B7" s="16">
        <v>25000</v>
      </c>
      <c r="C7" s="20">
        <v>0.5</v>
      </c>
      <c r="D7" s="16">
        <v>1.2</v>
      </c>
      <c r="E7" s="16">
        <v>3000</v>
      </c>
      <c r="F7" s="17">
        <f>E7*D7</f>
        <v>0</v>
      </c>
    </row>
    <row r="8" spans="1:7">
      <c r="A8" s="19" t="s">
        <v>128</v>
      </c>
      <c r="B8" s="11">
        <v>30000</v>
      </c>
      <c r="C8" s="20">
        <v>0.4</v>
      </c>
      <c r="D8" s="11">
        <v>0.3</v>
      </c>
      <c r="E8" s="11">
        <v>2500</v>
      </c>
      <c r="F8" s="17">
        <f>E8*D8</f>
        <v>0</v>
      </c>
    </row>
    <row r="9" spans="1:7">
      <c r="A9" s="8" t="s">
        <v>129</v>
      </c>
      <c r="B9" s="21">
        <f>SUM(B6:B8)</f>
        <v>0</v>
      </c>
      <c r="C9" s="22">
        <f>SUM(C6:C8)</f>
        <v>0</v>
      </c>
      <c r="D9" s="23">
        <f>SUMPRODUCT(B6:B8,D6:D8)/B9</f>
        <v>0</v>
      </c>
      <c r="E9" s="24" t="s">
        <v>130</v>
      </c>
      <c r="F9" s="21">
        <f>SUMPRODUCT(B6:B8,D6:D8,E6:E8)/B9</f>
        <v>0</v>
      </c>
    </row>
    <row r="12" spans="1:7">
      <c r="A12" s="25" t="s">
        <v>131</v>
      </c>
      <c r="B12" s="25"/>
      <c r="C12" s="25"/>
      <c r="D12" s="25"/>
      <c r="E12" s="25"/>
      <c r="F12" s="25"/>
      <c r="G12" s="25"/>
    </row>
    <row r="13" spans="1:7" ht="22" customHeight="1">
      <c r="A13" s="7" t="s">
        <v>35</v>
      </c>
      <c r="B13" s="7" t="s">
        <v>37</v>
      </c>
      <c r="C13" s="7" t="s">
        <v>126</v>
      </c>
      <c r="D13" s="7" t="s">
        <v>127</v>
      </c>
      <c r="E13" s="7" t="s">
        <v>128</v>
      </c>
      <c r="F13" s="7" t="s">
        <v>123</v>
      </c>
      <c r="G13" s="7" t="s">
        <v>132</v>
      </c>
    </row>
    <row r="14" spans="1:7">
      <c r="A14" s="8" t="s">
        <v>44</v>
      </c>
      <c r="B14" s="19" t="s">
        <v>46</v>
      </c>
      <c r="C14" s="11">
        <v>2</v>
      </c>
      <c r="D14" s="11">
        <v>1</v>
      </c>
      <c r="E14" s="11">
        <v>0.2</v>
      </c>
      <c r="F14" s="17">
        <f>(C14*B6+D14*B7+E14*B8)/SUM(B6:B8)</f>
        <v>0</v>
      </c>
      <c r="G14" s="20">
        <v>0.7</v>
      </c>
    </row>
    <row r="15" spans="1:7">
      <c r="A15" s="8" t="s">
        <v>53</v>
      </c>
      <c r="B15" s="19" t="s">
        <v>54</v>
      </c>
      <c r="C15" s="16">
        <v>3</v>
      </c>
      <c r="D15" s="16">
        <v>1.5</v>
      </c>
      <c r="E15" s="16">
        <v>0.4</v>
      </c>
      <c r="F15" s="17">
        <f>(C15*B6+D15*B7+E15*B8)/SUM(B6:B8)</f>
        <v>0</v>
      </c>
      <c r="G15" s="20">
        <v>0.8</v>
      </c>
    </row>
    <row r="16" spans="1:7">
      <c r="A16" s="8" t="s">
        <v>58</v>
      </c>
      <c r="B16" s="19" t="s">
        <v>59</v>
      </c>
      <c r="C16" s="11">
        <v>0.5</v>
      </c>
      <c r="D16" s="11">
        <v>0.2</v>
      </c>
      <c r="E16" s="11">
        <v>0.05</v>
      </c>
      <c r="F16" s="17">
        <f>(C16*B6+D16*B7+E16*B8)/SUM(B6:B8)</f>
        <v>0</v>
      </c>
      <c r="G16" s="20">
        <v>0.6</v>
      </c>
    </row>
    <row r="17" spans="1:7">
      <c r="A17" s="8" t="s">
        <v>64</v>
      </c>
      <c r="B17" s="19" t="s">
        <v>66</v>
      </c>
      <c r="C17" s="16">
        <v>0.1</v>
      </c>
      <c r="D17" s="16">
        <v>0.05</v>
      </c>
      <c r="E17" s="16">
        <v>0.01</v>
      </c>
      <c r="F17" s="17">
        <f>(C17*B6+D17*B7+E17*B8)/SUM(B6:B8)</f>
        <v>0</v>
      </c>
      <c r="G17" s="20">
        <v>0.9</v>
      </c>
    </row>
    <row r="18" spans="1:7">
      <c r="A18" s="8" t="s">
        <v>71</v>
      </c>
      <c r="B18" s="19" t="s">
        <v>72</v>
      </c>
      <c r="C18" s="11">
        <v>3.5</v>
      </c>
      <c r="D18" s="11">
        <v>1.2</v>
      </c>
      <c r="E18" s="11">
        <v>0.3</v>
      </c>
      <c r="F18" s="17">
        <f>(C18*B6+D18*B7+E18*B8)/SUM(B6:B8)</f>
        <v>0</v>
      </c>
      <c r="G18" s="20">
        <v>1</v>
      </c>
    </row>
    <row r="19" spans="1:7">
      <c r="A19" s="8" t="s">
        <v>78</v>
      </c>
      <c r="B19" s="19" t="s">
        <v>79</v>
      </c>
      <c r="C19" s="16">
        <v>50</v>
      </c>
      <c r="D19" s="16">
        <v>30</v>
      </c>
      <c r="E19" s="16">
        <v>10</v>
      </c>
      <c r="F19" s="17">
        <f>(C19*B6+D19*B7+E19*B8)/SUM(B6:B8)</f>
        <v>0</v>
      </c>
      <c r="G19" s="20">
        <v>1</v>
      </c>
    </row>
    <row r="20" spans="1:7">
      <c r="A20" s="8" t="s">
        <v>82</v>
      </c>
      <c r="B20" s="19" t="s">
        <v>83</v>
      </c>
      <c r="C20" s="11">
        <v>1</v>
      </c>
      <c r="D20" s="11">
        <v>0.5</v>
      </c>
      <c r="E20" s="11">
        <v>0.1</v>
      </c>
      <c r="F20" s="17">
        <f>(C20*B6+D20*B7+E20*B8)/SUM(B6:B8)</f>
        <v>0</v>
      </c>
      <c r="G20" s="20">
        <v>1</v>
      </c>
    </row>
    <row r="21" spans="1:7">
      <c r="A21" s="8" t="s">
        <v>86</v>
      </c>
      <c r="B21" s="19" t="s">
        <v>87</v>
      </c>
      <c r="C21" s="16">
        <v>0.5</v>
      </c>
      <c r="D21" s="16">
        <v>0.3</v>
      </c>
      <c r="E21" s="16">
        <v>0.05</v>
      </c>
      <c r="F21" s="17">
        <f>(C21*B6+D21*B7+E21*B8)/SUM(B6:B8)</f>
        <v>0</v>
      </c>
      <c r="G21" s="20">
        <v>1</v>
      </c>
    </row>
    <row r="22" spans="1:7">
      <c r="A22" s="8" t="s">
        <v>89</v>
      </c>
      <c r="B22" s="19" t="s">
        <v>91</v>
      </c>
      <c r="C22" s="11">
        <v>0.2</v>
      </c>
      <c r="D22" s="11">
        <v>0.1</v>
      </c>
      <c r="E22" s="11">
        <v>0.02</v>
      </c>
      <c r="F22" s="17">
        <f>(C22*B6+D22*B7+E22*B8)/SUM(B6:B8)</f>
        <v>0</v>
      </c>
      <c r="G22" s="20">
        <v>1</v>
      </c>
    </row>
    <row r="23" spans="1:7">
      <c r="A23" s="8" t="s">
        <v>94</v>
      </c>
      <c r="B23" s="19" t="s">
        <v>95</v>
      </c>
      <c r="C23" s="16">
        <v>5</v>
      </c>
      <c r="D23" s="16">
        <v>2</v>
      </c>
      <c r="E23" s="16">
        <v>0.3</v>
      </c>
      <c r="F23" s="17">
        <f>(C23*B6+D23*B7+E23*B8)/SUM(B6:B8)</f>
        <v>0</v>
      </c>
      <c r="G23" s="20">
        <v>1</v>
      </c>
    </row>
    <row r="24" spans="1:7">
      <c r="A24" s="8" t="s">
        <v>98</v>
      </c>
      <c r="B24" s="19" t="s">
        <v>99</v>
      </c>
      <c r="C24" s="11">
        <v>0.1</v>
      </c>
      <c r="D24" s="11">
        <v>0.05</v>
      </c>
      <c r="E24" s="11">
        <v>0.01</v>
      </c>
      <c r="F24" s="17">
        <f>(C24*B6+D24*B7+E24*B8)/SUM(B6:B8)</f>
        <v>0</v>
      </c>
      <c r="G24" s="20">
        <v>1</v>
      </c>
    </row>
    <row r="25" spans="1:7">
      <c r="A25" s="8" t="s">
        <v>102</v>
      </c>
      <c r="B25" s="19" t="s">
        <v>103</v>
      </c>
      <c r="C25" s="16">
        <v>0.05</v>
      </c>
      <c r="D25" s="16">
        <v>0.02</v>
      </c>
      <c r="E25" s="16">
        <v>0.005</v>
      </c>
      <c r="F25" s="17">
        <f>(C25*B6+D25*B7+E25*B8)/SUM(B6:B8)</f>
        <v>0</v>
      </c>
      <c r="G25" s="20">
        <v>1</v>
      </c>
    </row>
    <row r="26" spans="1:7">
      <c r="A26" s="24" t="s">
        <v>130</v>
      </c>
      <c r="B26" s="26" t="s">
        <v>129</v>
      </c>
      <c r="C26" s="21">
        <f>SUM(C14:C25)</f>
        <v>0</v>
      </c>
      <c r="D26" s="21">
        <f>SUM(D14:D25)</f>
        <v>0</v>
      </c>
      <c r="E26" s="21">
        <f>SUM(E14:E25)</f>
        <v>0</v>
      </c>
      <c r="F26" s="23">
        <f>SUM(F14:F25)</f>
        <v>0</v>
      </c>
      <c r="G26" s="23">
        <f>AVERAGE(G14:G25)</f>
        <v>0</v>
      </c>
    </row>
  </sheetData>
  <mergeCells count="4">
    <mergeCell ref="A1:G1"/>
    <mergeCell ref="A2:G2"/>
    <mergeCell ref="A4:G4"/>
    <mergeCell ref="A12:G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7109375" customWidth="1"/>
    <col min="2" max="2" width="22.7109375" customWidth="1"/>
    <col min="3" max="3" width="14.7109375" customWidth="1"/>
    <col min="4" max="8" width="16.7109375" customWidth="1"/>
  </cols>
  <sheetData>
    <row r="1" spans="1:8" ht="24" customHeight="1">
      <c r="A1" s="1" t="s">
        <v>133</v>
      </c>
      <c r="B1" s="1"/>
      <c r="C1" s="1"/>
      <c r="D1" s="1"/>
      <c r="E1" s="1"/>
      <c r="F1" s="1"/>
      <c r="G1" s="1"/>
      <c r="H1" s="1"/>
    </row>
    <row r="2" spans="1:8">
      <c r="A2" s="6" t="s">
        <v>134</v>
      </c>
      <c r="B2" s="6"/>
      <c r="C2" s="6"/>
      <c r="D2" s="6"/>
      <c r="E2" s="6"/>
      <c r="F2" s="6"/>
      <c r="G2" s="6"/>
      <c r="H2" s="6"/>
    </row>
    <row r="4" spans="1:8" ht="22" customHeight="1">
      <c r="A4" s="7" t="s">
        <v>35</v>
      </c>
      <c r="B4" s="7" t="s">
        <v>37</v>
      </c>
      <c r="C4" s="7" t="s">
        <v>135</v>
      </c>
      <c r="D4" s="7" t="s">
        <v>123</v>
      </c>
      <c r="E4" s="7" t="s">
        <v>136</v>
      </c>
      <c r="F4" s="7" t="s">
        <v>137</v>
      </c>
      <c r="G4" s="7" t="s">
        <v>138</v>
      </c>
      <c r="H4" s="7" t="s">
        <v>139</v>
      </c>
    </row>
    <row r="5" spans="1:8">
      <c r="A5" s="8">
        <f>'4. Frequency_Segment'!A14</f>
        <v>0</v>
      </c>
      <c r="B5" s="19">
        <f>'4. Frequency_Segment'!B14</f>
        <v>0</v>
      </c>
      <c r="C5" s="27">
        <f>SUM('4. Frequency_Segment'!B6:B8)</f>
        <v>0</v>
      </c>
      <c r="D5" s="16">
        <f>'4. Frequency_Segment'!F14</f>
        <v>0</v>
      </c>
      <c r="E5" s="16">
        <f>'3. Token_Breakdown'!I5</f>
        <v>0</v>
      </c>
      <c r="F5" s="28">
        <f>'4. Frequency_Segment'!G14</f>
        <v>0</v>
      </c>
      <c r="G5" s="16">
        <v>1</v>
      </c>
      <c r="H5" s="21">
        <f>C5*D5*E5*F5*G5</f>
        <v>0</v>
      </c>
    </row>
    <row r="6" spans="1:8">
      <c r="A6" s="8">
        <f>'4. Frequency_Segment'!A15</f>
        <v>0</v>
      </c>
      <c r="B6" s="19">
        <f>'4. Frequency_Segment'!B15</f>
        <v>0</v>
      </c>
      <c r="C6" s="27">
        <f>SUM('4. Frequency_Segment'!B6:B8)</f>
        <v>0</v>
      </c>
      <c r="D6" s="11">
        <f>'4. Frequency_Segment'!F15</f>
        <v>0</v>
      </c>
      <c r="E6" s="11">
        <f>'3. Token_Breakdown'!I6</f>
        <v>0</v>
      </c>
      <c r="F6" s="28">
        <f>'4. Frequency_Segment'!G15</f>
        <v>0</v>
      </c>
      <c r="G6" s="11">
        <v>1</v>
      </c>
      <c r="H6" s="21">
        <f>C6*D6*E6*F6*G6</f>
        <v>0</v>
      </c>
    </row>
    <row r="7" spans="1:8">
      <c r="A7" s="8">
        <f>'4. Frequency_Segment'!A16</f>
        <v>0</v>
      </c>
      <c r="B7" s="19">
        <f>'4. Frequency_Segment'!B16</f>
        <v>0</v>
      </c>
      <c r="C7" s="27">
        <f>SUM('4. Frequency_Segment'!B6:B8)</f>
        <v>0</v>
      </c>
      <c r="D7" s="16">
        <f>'4. Frequency_Segment'!F16</f>
        <v>0</v>
      </c>
      <c r="E7" s="16">
        <f>'3. Token_Breakdown'!I7</f>
        <v>0</v>
      </c>
      <c r="F7" s="28">
        <f>'4. Frequency_Segment'!G16</f>
        <v>0</v>
      </c>
      <c r="G7" s="16">
        <v>1</v>
      </c>
      <c r="H7" s="21">
        <f>C7*D7*E7*F7*G7</f>
        <v>0</v>
      </c>
    </row>
    <row r="8" spans="1:8">
      <c r="A8" s="8">
        <f>'4. Frequency_Segment'!A17</f>
        <v>0</v>
      </c>
      <c r="B8" s="19">
        <f>'4. Frequency_Segment'!B17</f>
        <v>0</v>
      </c>
      <c r="C8" s="27">
        <f>SUM('4. Frequency_Segment'!B6:B8)</f>
        <v>0</v>
      </c>
      <c r="D8" s="11">
        <f>'4. Frequency_Segment'!F17</f>
        <v>0</v>
      </c>
      <c r="E8" s="11">
        <f>'3. Token_Breakdown'!I8</f>
        <v>0</v>
      </c>
      <c r="F8" s="28">
        <f>'4. Frequency_Segment'!G17</f>
        <v>0</v>
      </c>
      <c r="G8" s="11">
        <v>1</v>
      </c>
      <c r="H8" s="21">
        <f>C8*D8*E8*F8*G8</f>
        <v>0</v>
      </c>
    </row>
    <row r="9" spans="1:8">
      <c r="A9" s="8">
        <f>'4. Frequency_Segment'!A18</f>
        <v>0</v>
      </c>
      <c r="B9" s="19">
        <f>'4. Frequency_Segment'!B18</f>
        <v>0</v>
      </c>
      <c r="C9" s="27">
        <f>SUM('4. Frequency_Segment'!B6:B8)</f>
        <v>0</v>
      </c>
      <c r="D9" s="16">
        <f>'4. Frequency_Segment'!F18</f>
        <v>0</v>
      </c>
      <c r="E9" s="16">
        <f>'3. Token_Breakdown'!I9</f>
        <v>0</v>
      </c>
      <c r="F9" s="28">
        <f>'4. Frequency_Segment'!G18</f>
        <v>0</v>
      </c>
      <c r="G9" s="16">
        <v>1</v>
      </c>
      <c r="H9" s="21">
        <f>C9*D9*E9*F9*G9</f>
        <v>0</v>
      </c>
    </row>
    <row r="10" spans="1:8">
      <c r="A10" s="8">
        <f>'4. Frequency_Segment'!A19</f>
        <v>0</v>
      </c>
      <c r="B10" s="19">
        <f>'4. Frequency_Segment'!B19</f>
        <v>0</v>
      </c>
      <c r="C10" s="27">
        <f>SUM('4. Frequency_Segment'!B6:B8)</f>
        <v>0</v>
      </c>
      <c r="D10" s="11">
        <f>'4. Frequency_Segment'!F19</f>
        <v>0</v>
      </c>
      <c r="E10" s="11">
        <f>'3. Token_Breakdown'!I10</f>
        <v>0</v>
      </c>
      <c r="F10" s="28">
        <f>'4. Frequency_Segment'!G19</f>
        <v>0</v>
      </c>
      <c r="G10" s="11">
        <v>1</v>
      </c>
      <c r="H10" s="21">
        <f>C10*D10*E10*F10*G10</f>
        <v>0</v>
      </c>
    </row>
    <row r="11" spans="1:8">
      <c r="A11" s="8">
        <f>'4. Frequency_Segment'!A20</f>
        <v>0</v>
      </c>
      <c r="B11" s="19">
        <f>'4. Frequency_Segment'!B20</f>
        <v>0</v>
      </c>
      <c r="C11" s="27">
        <f>SUM('4. Frequency_Segment'!B6:B8)</f>
        <v>0</v>
      </c>
      <c r="D11" s="16">
        <f>'4. Frequency_Segment'!F20</f>
        <v>0</v>
      </c>
      <c r="E11" s="16">
        <f>'3. Token_Breakdown'!I11</f>
        <v>0</v>
      </c>
      <c r="F11" s="28">
        <f>'4. Frequency_Segment'!G20</f>
        <v>0</v>
      </c>
      <c r="G11" s="16">
        <v>1</v>
      </c>
      <c r="H11" s="21">
        <f>C11*D11*E11*F11*G11</f>
        <v>0</v>
      </c>
    </row>
    <row r="12" spans="1:8">
      <c r="A12" s="8">
        <f>'4. Frequency_Segment'!A21</f>
        <v>0</v>
      </c>
      <c r="B12" s="19">
        <f>'4. Frequency_Segment'!B21</f>
        <v>0</v>
      </c>
      <c r="C12" s="27">
        <f>SUM('4. Frequency_Segment'!B6:B8)</f>
        <v>0</v>
      </c>
      <c r="D12" s="11">
        <f>'4. Frequency_Segment'!F21</f>
        <v>0</v>
      </c>
      <c r="E12" s="11">
        <f>'3. Token_Breakdown'!I12</f>
        <v>0</v>
      </c>
      <c r="F12" s="28">
        <f>'4. Frequency_Segment'!G21</f>
        <v>0</v>
      </c>
      <c r="G12" s="11">
        <v>1</v>
      </c>
      <c r="H12" s="21">
        <f>C12*D12*E12*F12*G12</f>
        <v>0</v>
      </c>
    </row>
    <row r="13" spans="1:8">
      <c r="A13" s="8">
        <f>'4. Frequency_Segment'!A22</f>
        <v>0</v>
      </c>
      <c r="B13" s="19">
        <f>'4. Frequency_Segment'!B22</f>
        <v>0</v>
      </c>
      <c r="C13" s="27">
        <f>SUM('4. Frequency_Segment'!B6:B8)</f>
        <v>0</v>
      </c>
      <c r="D13" s="16">
        <f>'4. Frequency_Segment'!F22</f>
        <v>0</v>
      </c>
      <c r="E13" s="16">
        <f>'3. Token_Breakdown'!I13</f>
        <v>0</v>
      </c>
      <c r="F13" s="28">
        <f>'4. Frequency_Segment'!G22</f>
        <v>0</v>
      </c>
      <c r="G13" s="16">
        <v>1</v>
      </c>
      <c r="H13" s="21">
        <f>C13*D13*E13*F13*G13</f>
        <v>0</v>
      </c>
    </row>
    <row r="14" spans="1:8">
      <c r="A14" s="8">
        <f>'4. Frequency_Segment'!A23</f>
        <v>0</v>
      </c>
      <c r="B14" s="19">
        <f>'4. Frequency_Segment'!B23</f>
        <v>0</v>
      </c>
      <c r="C14" s="27">
        <f>SUM('4. Frequency_Segment'!B6:B8)</f>
        <v>0</v>
      </c>
      <c r="D14" s="11">
        <f>'4. Frequency_Segment'!F23</f>
        <v>0</v>
      </c>
      <c r="E14" s="11">
        <f>'3. Token_Breakdown'!I14</f>
        <v>0</v>
      </c>
      <c r="F14" s="28">
        <f>'4. Frequency_Segment'!G23</f>
        <v>0</v>
      </c>
      <c r="G14" s="11">
        <v>1</v>
      </c>
      <c r="H14" s="21">
        <f>C14*D14*E14*F14*G14</f>
        <v>0</v>
      </c>
    </row>
    <row r="15" spans="1:8">
      <c r="A15" s="8">
        <f>'4. Frequency_Segment'!A24</f>
        <v>0</v>
      </c>
      <c r="B15" s="19">
        <f>'4. Frequency_Segment'!B24</f>
        <v>0</v>
      </c>
      <c r="C15" s="27">
        <f>SUM('4. Frequency_Segment'!B6:B8)</f>
        <v>0</v>
      </c>
      <c r="D15" s="16">
        <f>'4. Frequency_Segment'!F24</f>
        <v>0</v>
      </c>
      <c r="E15" s="16">
        <f>'3. Token_Breakdown'!I15</f>
        <v>0</v>
      </c>
      <c r="F15" s="28">
        <f>'4. Frequency_Segment'!G24</f>
        <v>0</v>
      </c>
      <c r="G15" s="16">
        <v>1</v>
      </c>
      <c r="H15" s="21">
        <f>C15*D15*E15*F15*G15</f>
        <v>0</v>
      </c>
    </row>
    <row r="16" spans="1:8">
      <c r="A16" s="8">
        <f>'4. Frequency_Segment'!A25</f>
        <v>0</v>
      </c>
      <c r="B16" s="19">
        <f>'4. Frequency_Segment'!B25</f>
        <v>0</v>
      </c>
      <c r="C16" s="27">
        <f>SUM('4. Frequency_Segment'!B6:B8)</f>
        <v>0</v>
      </c>
      <c r="D16" s="11">
        <f>'4. Frequency_Segment'!F25</f>
        <v>0</v>
      </c>
      <c r="E16" s="11">
        <f>'3. Token_Breakdown'!I16</f>
        <v>0</v>
      </c>
      <c r="F16" s="28">
        <f>'4. Frequency_Segment'!G25</f>
        <v>0</v>
      </c>
      <c r="G16" s="11">
        <v>1</v>
      </c>
      <c r="H16" s="21">
        <f>C16*D16*E16*F16*G16</f>
        <v>0</v>
      </c>
    </row>
    <row r="18" spans="1:8">
      <c r="A18" s="29" t="s">
        <v>130</v>
      </c>
      <c r="B18" s="29" t="s">
        <v>140</v>
      </c>
      <c r="C18" s="29"/>
      <c r="D18" s="29"/>
      <c r="E18" s="29"/>
      <c r="F18" s="29"/>
      <c r="G18" s="29"/>
      <c r="H18" s="30">
        <f>SUM(H5:H17)</f>
        <v>0</v>
      </c>
    </row>
    <row r="20" spans="1:8">
      <c r="A20" s="31" t="s">
        <v>141</v>
      </c>
      <c r="B20" s="31"/>
      <c r="C20" s="31"/>
      <c r="D20" s="31"/>
      <c r="E20" s="31"/>
      <c r="F20" s="31"/>
      <c r="G20" s="31"/>
      <c r="H20" s="31"/>
    </row>
    <row r="21" spans="1:8">
      <c r="B21" s="32" t="s">
        <v>142</v>
      </c>
      <c r="C21" s="33">
        <f>H18</f>
        <v>0</v>
      </c>
    </row>
    <row r="22" spans="1:8">
      <c r="B22" s="32" t="s">
        <v>143</v>
      </c>
      <c r="C22" s="33">
        <f>C21*7</f>
        <v>0</v>
      </c>
    </row>
    <row r="23" spans="1:8">
      <c r="B23" s="32" t="s">
        <v>144</v>
      </c>
      <c r="C23" s="33">
        <f>C21*30</f>
        <v>0</v>
      </c>
    </row>
    <row r="24" spans="1:8">
      <c r="B24" s="32" t="s">
        <v>145</v>
      </c>
      <c r="C24" s="33">
        <f>C21*90</f>
        <v>0</v>
      </c>
    </row>
    <row r="25" spans="1:8">
      <c r="B25" s="32" t="s">
        <v>146</v>
      </c>
      <c r="C25" s="33">
        <f>C21*365</f>
        <v>0</v>
      </c>
    </row>
  </sheetData>
  <mergeCells count="3">
    <mergeCell ref="A1:H1"/>
    <mergeCell ref="A2:H2"/>
    <mergeCell ref="A20:H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7109375" customWidth="1"/>
    <col min="2" max="2" width="22.7109375" customWidth="1"/>
    <col min="3" max="4" width="16.7109375" customWidth="1"/>
    <col min="5" max="7" width="18.7109375" customWidth="1"/>
  </cols>
  <sheetData>
    <row r="1" spans="1:7" ht="24" customHeight="1">
      <c r="A1" s="1" t="s">
        <v>147</v>
      </c>
      <c r="B1" s="1"/>
      <c r="C1" s="1"/>
      <c r="D1" s="1"/>
      <c r="E1" s="1"/>
      <c r="F1" s="1"/>
      <c r="G1" s="1"/>
    </row>
    <row r="2" spans="1:7">
      <c r="A2" s="6" t="s">
        <v>148</v>
      </c>
      <c r="B2" s="6"/>
      <c r="C2" s="6"/>
      <c r="D2" s="6"/>
      <c r="E2" s="6"/>
      <c r="F2" s="6"/>
      <c r="G2" s="6"/>
    </row>
    <row r="4" spans="1:7" ht="22" customHeight="1">
      <c r="A4" s="7" t="s">
        <v>35</v>
      </c>
      <c r="B4" s="7" t="s">
        <v>37</v>
      </c>
      <c r="C4" s="7" t="s">
        <v>149</v>
      </c>
      <c r="D4" s="7" t="s">
        <v>150</v>
      </c>
      <c r="E4" s="7" t="s">
        <v>151</v>
      </c>
      <c r="F4" s="7" t="s">
        <v>42</v>
      </c>
      <c r="G4" s="7" t="s">
        <v>152</v>
      </c>
    </row>
    <row r="5" spans="1:7">
      <c r="A5" s="8" t="s">
        <v>44</v>
      </c>
      <c r="B5" s="19" t="s">
        <v>46</v>
      </c>
      <c r="C5" s="16" t="s">
        <v>153</v>
      </c>
      <c r="D5" s="16" t="s">
        <v>154</v>
      </c>
      <c r="E5" s="16">
        <v>2.5</v>
      </c>
      <c r="F5" s="16" t="s">
        <v>51</v>
      </c>
      <c r="G5" s="16" t="s">
        <v>62</v>
      </c>
    </row>
    <row r="6" spans="1:7">
      <c r="A6" s="8" t="s">
        <v>53</v>
      </c>
      <c r="B6" s="19" t="s">
        <v>54</v>
      </c>
      <c r="C6" s="11" t="s">
        <v>153</v>
      </c>
      <c r="D6" s="11" t="s">
        <v>154</v>
      </c>
      <c r="E6" s="11">
        <v>2.5</v>
      </c>
      <c r="F6" s="11" t="s">
        <v>51</v>
      </c>
      <c r="G6" s="11" t="s">
        <v>62</v>
      </c>
    </row>
    <row r="7" spans="1:7">
      <c r="A7" s="8" t="s">
        <v>58</v>
      </c>
      <c r="B7" s="19" t="s">
        <v>59</v>
      </c>
      <c r="C7" s="16" t="s">
        <v>155</v>
      </c>
      <c r="D7" s="16" t="s">
        <v>156</v>
      </c>
      <c r="E7" s="16">
        <v>4</v>
      </c>
      <c r="F7" s="16" t="s">
        <v>62</v>
      </c>
      <c r="G7" s="16" t="s">
        <v>62</v>
      </c>
    </row>
    <row r="8" spans="1:7">
      <c r="A8" s="8" t="s">
        <v>64</v>
      </c>
      <c r="B8" s="19" t="s">
        <v>66</v>
      </c>
      <c r="C8" s="11" t="s">
        <v>157</v>
      </c>
      <c r="D8" s="11" t="s">
        <v>158</v>
      </c>
      <c r="E8" s="11">
        <v>5</v>
      </c>
      <c r="F8" s="11" t="s">
        <v>62</v>
      </c>
      <c r="G8" s="11" t="s">
        <v>62</v>
      </c>
    </row>
    <row r="9" spans="1:7">
      <c r="A9" s="8" t="s">
        <v>71</v>
      </c>
      <c r="B9" s="19" t="s">
        <v>72</v>
      </c>
      <c r="C9" s="16" t="s">
        <v>159</v>
      </c>
      <c r="D9" s="16" t="s">
        <v>160</v>
      </c>
      <c r="E9" s="16">
        <v>1</v>
      </c>
      <c r="F9" s="16" t="s">
        <v>51</v>
      </c>
      <c r="G9" s="16" t="s">
        <v>51</v>
      </c>
    </row>
    <row r="10" spans="1:7">
      <c r="A10" s="8" t="s">
        <v>78</v>
      </c>
      <c r="B10" s="19" t="s">
        <v>79</v>
      </c>
      <c r="C10" s="11" t="s">
        <v>159</v>
      </c>
      <c r="D10" s="11" t="s">
        <v>160</v>
      </c>
      <c r="E10" s="11">
        <v>1</v>
      </c>
      <c r="F10" s="11" t="s">
        <v>51</v>
      </c>
      <c r="G10" s="11" t="s">
        <v>51</v>
      </c>
    </row>
    <row r="11" spans="1:7">
      <c r="A11" s="8" t="s">
        <v>82</v>
      </c>
      <c r="B11" s="19" t="s">
        <v>83</v>
      </c>
      <c r="C11" s="16" t="s">
        <v>157</v>
      </c>
      <c r="D11" s="16" t="s">
        <v>161</v>
      </c>
      <c r="E11" s="16">
        <v>4</v>
      </c>
      <c r="F11" s="16" t="s">
        <v>62</v>
      </c>
      <c r="G11" s="16" t="s">
        <v>62</v>
      </c>
    </row>
    <row r="12" spans="1:7">
      <c r="A12" s="8" t="s">
        <v>86</v>
      </c>
      <c r="B12" s="19" t="s">
        <v>87</v>
      </c>
      <c r="C12" s="11" t="s">
        <v>155</v>
      </c>
      <c r="D12" s="11" t="s">
        <v>162</v>
      </c>
      <c r="E12" s="11">
        <v>3</v>
      </c>
      <c r="F12" s="11" t="s">
        <v>62</v>
      </c>
      <c r="G12" s="11" t="s">
        <v>62</v>
      </c>
    </row>
    <row r="13" spans="1:7">
      <c r="A13" s="8" t="s">
        <v>89</v>
      </c>
      <c r="B13" s="19" t="s">
        <v>91</v>
      </c>
      <c r="C13" s="16" t="s">
        <v>157</v>
      </c>
      <c r="D13" s="16" t="s">
        <v>158</v>
      </c>
      <c r="E13" s="16">
        <v>5</v>
      </c>
      <c r="F13" s="16" t="s">
        <v>62</v>
      </c>
      <c r="G13" s="16" t="s">
        <v>62</v>
      </c>
    </row>
    <row r="14" spans="1:7">
      <c r="A14" s="8" t="s">
        <v>94</v>
      </c>
      <c r="B14" s="19" t="s">
        <v>95</v>
      </c>
      <c r="C14" s="11" t="s">
        <v>163</v>
      </c>
      <c r="D14" s="11" t="s">
        <v>164</v>
      </c>
      <c r="E14" s="11">
        <v>1.5</v>
      </c>
      <c r="F14" s="11" t="s">
        <v>51</v>
      </c>
      <c r="G14" s="11" t="s">
        <v>51</v>
      </c>
    </row>
    <row r="15" spans="1:7">
      <c r="A15" s="8" t="s">
        <v>98</v>
      </c>
      <c r="B15" s="19" t="s">
        <v>99</v>
      </c>
      <c r="C15" s="16" t="s">
        <v>165</v>
      </c>
      <c r="D15" s="16" t="s">
        <v>156</v>
      </c>
      <c r="E15" s="16">
        <v>4</v>
      </c>
      <c r="F15" s="16" t="s">
        <v>62</v>
      </c>
      <c r="G15" s="16" t="s">
        <v>62</v>
      </c>
    </row>
    <row r="16" spans="1:7">
      <c r="A16" s="8" t="s">
        <v>102</v>
      </c>
      <c r="B16" s="19" t="s">
        <v>103</v>
      </c>
      <c r="C16" s="11" t="s">
        <v>155</v>
      </c>
      <c r="D16" s="11" t="s">
        <v>162</v>
      </c>
      <c r="E16" s="11">
        <v>3</v>
      </c>
      <c r="F16" s="11" t="s">
        <v>62</v>
      </c>
      <c r="G16" s="11" t="s">
        <v>62</v>
      </c>
    </row>
    <row r="19" spans="1:7">
      <c r="A19" s="34" t="s">
        <v>166</v>
      </c>
      <c r="B19" s="34"/>
      <c r="C19" s="34"/>
      <c r="D19" s="34"/>
      <c r="E19" s="34"/>
      <c r="F19" s="34"/>
      <c r="G19" s="34"/>
    </row>
    <row r="20" spans="1:7">
      <c r="A20" s="7" t="s">
        <v>149</v>
      </c>
      <c r="B20" s="7" t="s">
        <v>150</v>
      </c>
      <c r="C20" s="7" t="s">
        <v>167</v>
      </c>
    </row>
    <row r="21" spans="1:7">
      <c r="A21" s="11" t="s">
        <v>168</v>
      </c>
      <c r="B21" s="11" t="s">
        <v>160</v>
      </c>
      <c r="C21" s="11" t="s">
        <v>169</v>
      </c>
    </row>
    <row r="22" spans="1:7">
      <c r="A22" s="11" t="s">
        <v>170</v>
      </c>
      <c r="B22" s="11" t="s">
        <v>171</v>
      </c>
      <c r="C22" s="11" t="s">
        <v>172</v>
      </c>
    </row>
    <row r="23" spans="1:7">
      <c r="A23" s="11" t="s">
        <v>173</v>
      </c>
      <c r="B23" s="11" t="s">
        <v>154</v>
      </c>
      <c r="C23" s="11" t="s">
        <v>174</v>
      </c>
    </row>
    <row r="24" spans="1:7">
      <c r="A24" s="11" t="s">
        <v>175</v>
      </c>
      <c r="B24" s="11" t="s">
        <v>161</v>
      </c>
      <c r="C24" s="11" t="s">
        <v>176</v>
      </c>
    </row>
    <row r="25" spans="1:7">
      <c r="A25" s="11" t="s">
        <v>177</v>
      </c>
      <c r="B25" s="11" t="s">
        <v>178</v>
      </c>
      <c r="C25" s="11" t="s">
        <v>179</v>
      </c>
    </row>
    <row r="26" spans="1:7">
      <c r="A26" s="11" t="s">
        <v>180</v>
      </c>
      <c r="B26" s="11" t="s">
        <v>181</v>
      </c>
      <c r="C26" s="11" t="s">
        <v>182</v>
      </c>
    </row>
  </sheetData>
  <mergeCells count="3">
    <mergeCell ref="A1:G1"/>
    <mergeCell ref="A2:G2"/>
    <mergeCell ref="A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6.7109375" customWidth="1"/>
    <col min="2" max="2" width="22.7109375" customWidth="1"/>
    <col min="3" max="5" width="16.7109375" customWidth="1"/>
    <col min="6" max="6" width="18.7109375" customWidth="1"/>
  </cols>
  <sheetData>
    <row r="1" spans="1:6" ht="24" customHeight="1">
      <c r="A1" s="1" t="s">
        <v>183</v>
      </c>
      <c r="B1" s="1"/>
      <c r="C1" s="1"/>
      <c r="D1" s="1"/>
      <c r="E1" s="1"/>
      <c r="F1" s="1"/>
    </row>
    <row r="2" spans="1:6">
      <c r="A2" s="6" t="s">
        <v>184</v>
      </c>
      <c r="B2" s="6"/>
      <c r="C2" s="6"/>
      <c r="D2" s="6"/>
      <c r="E2" s="6"/>
      <c r="F2" s="6"/>
    </row>
    <row r="4" spans="1:6">
      <c r="A4" s="25" t="s">
        <v>185</v>
      </c>
      <c r="B4" s="25"/>
      <c r="C4" s="25"/>
      <c r="D4" s="25"/>
      <c r="E4" s="25"/>
      <c r="F4" s="25"/>
    </row>
    <row r="5" spans="1:6">
      <c r="A5" s="7" t="s">
        <v>186</v>
      </c>
      <c r="B5" s="7" t="s">
        <v>187</v>
      </c>
      <c r="C5" s="7" t="s">
        <v>188</v>
      </c>
      <c r="D5" s="7" t="s">
        <v>189</v>
      </c>
      <c r="E5" s="7" t="s">
        <v>190</v>
      </c>
    </row>
    <row r="6" spans="1:6">
      <c r="A6" s="19" t="s">
        <v>191</v>
      </c>
      <c r="B6" s="20">
        <v>0.1</v>
      </c>
      <c r="C6" s="20">
        <v>0.3</v>
      </c>
      <c r="D6" s="20">
        <v>0.6</v>
      </c>
      <c r="E6" s="11" t="s">
        <v>192</v>
      </c>
    </row>
    <row r="7" spans="1:6">
      <c r="A7" s="19" t="s">
        <v>193</v>
      </c>
      <c r="B7" s="20">
        <v>0</v>
      </c>
      <c r="C7" s="20">
        <v>0.15</v>
      </c>
      <c r="D7" s="20">
        <v>0.3</v>
      </c>
      <c r="E7" s="11" t="s">
        <v>192</v>
      </c>
    </row>
    <row r="8" spans="1:6">
      <c r="A8" s="19" t="s">
        <v>194</v>
      </c>
      <c r="B8" s="20">
        <v>0.05</v>
      </c>
      <c r="C8" s="20">
        <v>0.2</v>
      </c>
      <c r="D8" s="20">
        <v>0.45</v>
      </c>
      <c r="E8" s="11" t="s">
        <v>195</v>
      </c>
    </row>
    <row r="9" spans="1:6">
      <c r="A9" s="19" t="s">
        <v>196</v>
      </c>
      <c r="B9" s="35">
        <v>1.5</v>
      </c>
      <c r="C9" s="35">
        <v>2.5</v>
      </c>
      <c r="D9" s="35">
        <v>3.5</v>
      </c>
      <c r="E9" s="11" t="s">
        <v>197</v>
      </c>
    </row>
    <row r="10" spans="1:6">
      <c r="A10" s="19" t="s">
        <v>132</v>
      </c>
      <c r="B10" s="20">
        <v>0.5</v>
      </c>
      <c r="C10" s="20">
        <v>0.7</v>
      </c>
      <c r="D10" s="20">
        <v>0.85</v>
      </c>
      <c r="E10" s="11" t="s">
        <v>195</v>
      </c>
    </row>
    <row r="12" spans="1:6">
      <c r="A12" s="31" t="s">
        <v>198</v>
      </c>
      <c r="B12" s="31"/>
      <c r="C12" s="31"/>
      <c r="D12" s="31"/>
      <c r="E12" s="31"/>
      <c r="F12" s="31"/>
    </row>
    <row r="13" spans="1:6">
      <c r="A13" s="32" t="s">
        <v>199</v>
      </c>
      <c r="B13" s="36">
        <f>'5. Aggregation'!C23</f>
        <v>0</v>
      </c>
    </row>
    <row r="14" spans="1:6">
      <c r="A14" s="32" t="s">
        <v>200</v>
      </c>
      <c r="B14" s="36">
        <f>C13*(1+B6)*(1+B7)*B8*B10*3</f>
        <v>0</v>
      </c>
    </row>
    <row r="15" spans="1:6">
      <c r="A15" s="32" t="s">
        <v>201</v>
      </c>
      <c r="B15" s="36">
        <f>C13*(1+C6)*(1+C7)*C8*C10*3</f>
        <v>0</v>
      </c>
    </row>
    <row r="16" spans="1:6">
      <c r="A16" s="32" t="s">
        <v>202</v>
      </c>
      <c r="B16" s="36">
        <f>C13*(1+D6)*(1+D7)*D8*D10*3</f>
        <v>0</v>
      </c>
    </row>
    <row r="18" spans="1:6">
      <c r="A18" s="32" t="s">
        <v>203</v>
      </c>
      <c r="B18" s="36">
        <f>B14*4</f>
        <v>0</v>
      </c>
    </row>
    <row r="19" spans="1:6">
      <c r="A19" s="32" t="s">
        <v>204</v>
      </c>
      <c r="B19" s="36">
        <f>B15*4</f>
        <v>0</v>
      </c>
    </row>
    <row r="20" spans="1:6">
      <c r="A20" s="32" t="s">
        <v>205</v>
      </c>
      <c r="B20" s="36">
        <f>B16*4</f>
        <v>0</v>
      </c>
    </row>
    <row r="22" spans="1:6">
      <c r="A22" s="19" t="s">
        <v>206</v>
      </c>
      <c r="B22" s="37">
        <f>B16/B14</f>
        <v>0</v>
      </c>
    </row>
    <row r="23" spans="1:6">
      <c r="A23" s="38" t="s">
        <v>207</v>
      </c>
      <c r="B23" s="38"/>
      <c r="C23" s="38"/>
      <c r="D23" s="38"/>
      <c r="E23" s="38"/>
      <c r="F23" s="38"/>
    </row>
  </sheetData>
  <mergeCells count="5">
    <mergeCell ref="A1:F1"/>
    <mergeCell ref="A2:F2"/>
    <mergeCell ref="A4:F4"/>
    <mergeCell ref="A12:F12"/>
    <mergeCell ref="A23:F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22.7109375" customWidth="1"/>
    <col min="2" max="6" width="18.7109375" customWidth="1"/>
  </cols>
  <sheetData>
    <row r="1" spans="1:6" ht="24" customHeight="1">
      <c r="A1" s="1" t="s">
        <v>208</v>
      </c>
      <c r="B1" s="1"/>
      <c r="C1" s="1"/>
      <c r="D1" s="1"/>
      <c r="E1" s="1"/>
      <c r="F1" s="1"/>
    </row>
    <row r="2" spans="1:6">
      <c r="A2" s="6" t="s">
        <v>209</v>
      </c>
      <c r="B2" s="6"/>
      <c r="C2" s="6"/>
      <c r="D2" s="6"/>
      <c r="E2" s="6"/>
      <c r="F2" s="6"/>
    </row>
    <row r="4" spans="1:6">
      <c r="A4" s="18" t="s">
        <v>210</v>
      </c>
      <c r="B4" s="18"/>
      <c r="C4" s="18"/>
      <c r="D4" s="18"/>
      <c r="E4" s="18"/>
      <c r="F4" s="18"/>
    </row>
    <row r="5" spans="1:6">
      <c r="A5" s="7" t="s">
        <v>211</v>
      </c>
      <c r="B5" s="7" t="s">
        <v>212</v>
      </c>
      <c r="C5" s="7" t="s">
        <v>213</v>
      </c>
      <c r="D5" s="7" t="s">
        <v>214</v>
      </c>
    </row>
    <row r="6" spans="1:6">
      <c r="A6" s="19" t="s">
        <v>121</v>
      </c>
      <c r="B6" s="35">
        <v>50000</v>
      </c>
      <c r="C6" s="11" t="s">
        <v>215</v>
      </c>
      <c r="D6" s="11" t="s">
        <v>216</v>
      </c>
    </row>
    <row r="7" spans="1:6">
      <c r="A7" s="19" t="s">
        <v>217</v>
      </c>
      <c r="B7" s="35">
        <v>1.5</v>
      </c>
      <c r="C7" s="11" t="s">
        <v>218</v>
      </c>
      <c r="D7" s="11" t="s">
        <v>219</v>
      </c>
    </row>
    <row r="8" spans="1:6">
      <c r="A8" s="19" t="s">
        <v>220</v>
      </c>
      <c r="B8" s="39">
        <v>3500</v>
      </c>
      <c r="C8" s="11" t="s">
        <v>221</v>
      </c>
      <c r="D8" s="11" t="s">
        <v>222</v>
      </c>
    </row>
    <row r="9" spans="1:6">
      <c r="A9" s="19" t="s">
        <v>194</v>
      </c>
      <c r="B9" s="20">
        <v>0.2</v>
      </c>
      <c r="C9" s="11" t="s">
        <v>223</v>
      </c>
      <c r="D9" s="11" t="s">
        <v>224</v>
      </c>
    </row>
    <row r="10" spans="1:6">
      <c r="A10" s="19" t="s">
        <v>225</v>
      </c>
      <c r="B10" s="35">
        <v>2.5</v>
      </c>
      <c r="C10" s="11" t="s">
        <v>226</v>
      </c>
      <c r="D10" s="11" t="s">
        <v>227</v>
      </c>
    </row>
    <row r="12" spans="1:6">
      <c r="A12" s="40" t="s">
        <v>228</v>
      </c>
      <c r="B12" s="41">
        <f>B6*B7*B8*B10*B11*30</f>
        <v>0</v>
      </c>
    </row>
    <row r="14" spans="1:6">
      <c r="A14" s="25" t="s">
        <v>229</v>
      </c>
      <c r="B14" s="25"/>
      <c r="C14" s="25"/>
      <c r="D14" s="25"/>
      <c r="E14" s="25"/>
      <c r="F14" s="25"/>
    </row>
    <row r="15" spans="1:6">
      <c r="A15" s="15" t="s">
        <v>230</v>
      </c>
      <c r="B15" s="42">
        <f>'7. Sensitivity'!B15</f>
        <v>0</v>
      </c>
    </row>
    <row r="16" spans="1:6">
      <c r="A16" s="15" t="s">
        <v>231</v>
      </c>
      <c r="B16" s="42">
        <f>B12</f>
        <v>0</v>
      </c>
    </row>
    <row r="17" spans="1:6">
      <c r="A17" s="15" t="s">
        <v>232</v>
      </c>
      <c r="B17" s="42">
        <f>B15-B16</f>
        <v>0</v>
      </c>
    </row>
    <row r="18" spans="1:6">
      <c r="A18" s="15" t="s">
        <v>233</v>
      </c>
      <c r="B18" s="43">
        <f>ABS(B17)/AVERAGE(B15:B16)</f>
        <v>0</v>
      </c>
    </row>
    <row r="20" spans="1:6">
      <c r="A20" s="40" t="s">
        <v>234</v>
      </c>
      <c r="B20" s="44">
        <f>IF(B18&lt;0.15,"高度一致",IF(B18&lt;0.3,"可接受 — 建议复核","需重审假设"))</f>
        <v>0</v>
      </c>
      <c r="C20" s="44"/>
      <c r="D20" s="44"/>
      <c r="E20" s="44"/>
      <c r="F20" s="44"/>
    </row>
  </sheetData>
  <mergeCells count="5">
    <mergeCell ref="A1:F1"/>
    <mergeCell ref="A2:F2"/>
    <mergeCell ref="A4:F4"/>
    <mergeCell ref="A14:F14"/>
    <mergeCell ref="B20:F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"/>
  <cols>
    <col min="1" max="1" width="14.7109375" customWidth="1"/>
    <col min="2" max="3" width="18.7109375" customWidth="1"/>
    <col min="4" max="6" width="14.7109375" customWidth="1"/>
  </cols>
  <sheetData>
    <row r="1" spans="1:6" ht="24" customHeight="1">
      <c r="A1" s="1" t="s">
        <v>235</v>
      </c>
      <c r="B1" s="1"/>
      <c r="C1" s="1"/>
      <c r="D1" s="1"/>
      <c r="E1" s="1"/>
      <c r="F1" s="1"/>
    </row>
    <row r="2" spans="1:6">
      <c r="A2" s="6" t="s">
        <v>236</v>
      </c>
      <c r="B2" s="6"/>
      <c r="C2" s="6"/>
      <c r="D2" s="6"/>
      <c r="E2" s="6"/>
      <c r="F2" s="6"/>
    </row>
    <row r="4" spans="1:6">
      <c r="A4" s="31" t="s">
        <v>237</v>
      </c>
      <c r="B4" s="31"/>
      <c r="C4" s="31"/>
      <c r="D4" s="31"/>
      <c r="E4" s="31"/>
      <c r="F4" s="31"/>
    </row>
    <row r="5" spans="1:6" ht="22" customHeight="1">
      <c r="A5" s="7" t="s">
        <v>238</v>
      </c>
      <c r="B5" s="7" t="s">
        <v>121</v>
      </c>
      <c r="C5" s="7" t="s">
        <v>220</v>
      </c>
      <c r="D5" s="7" t="s">
        <v>194</v>
      </c>
      <c r="E5" s="7" t="s">
        <v>239</v>
      </c>
      <c r="F5" s="7" t="s">
        <v>240</v>
      </c>
    </row>
    <row r="6" spans="1:6">
      <c r="A6" s="8" t="s">
        <v>241</v>
      </c>
      <c r="B6" s="39">
        <v>42000</v>
      </c>
      <c r="C6" s="11">
        <v>3200</v>
      </c>
      <c r="D6" s="20">
        <v>0.12</v>
      </c>
      <c r="E6" s="39">
        <v>480000000</v>
      </c>
      <c r="F6" s="17">
        <f>LN(E6)</f>
        <v>0</v>
      </c>
    </row>
    <row r="7" spans="1:6">
      <c r="A7" s="8" t="s">
        <v>242</v>
      </c>
      <c r="B7" s="39">
        <v>43500</v>
      </c>
      <c r="C7" s="16">
        <v>3300</v>
      </c>
      <c r="D7" s="20">
        <v>0.14</v>
      </c>
      <c r="E7" s="39">
        <v>540000000</v>
      </c>
      <c r="F7" s="17">
        <f>LN(E7)</f>
        <v>0</v>
      </c>
    </row>
    <row r="8" spans="1:6">
      <c r="A8" s="8" t="s">
        <v>243</v>
      </c>
      <c r="B8" s="39">
        <v>45000</v>
      </c>
      <c r="C8" s="11">
        <v>3400</v>
      </c>
      <c r="D8" s="20">
        <v>0.16</v>
      </c>
      <c r="E8" s="39">
        <v>620000000</v>
      </c>
      <c r="F8" s="17">
        <f>LN(E8)</f>
        <v>0</v>
      </c>
    </row>
    <row r="9" spans="1:6">
      <c r="A9" s="8" t="s">
        <v>244</v>
      </c>
      <c r="B9" s="39">
        <v>47000</v>
      </c>
      <c r="C9" s="16">
        <v>3450</v>
      </c>
      <c r="D9" s="20">
        <v>0.18</v>
      </c>
      <c r="E9" s="39">
        <v>720000000</v>
      </c>
      <c r="F9" s="17">
        <f>LN(E9)</f>
        <v>0</v>
      </c>
    </row>
    <row r="10" spans="1:6">
      <c r="A10" s="8" t="s">
        <v>245</v>
      </c>
      <c r="B10" s="39">
        <v>48500</v>
      </c>
      <c r="C10" s="11">
        <v>3500</v>
      </c>
      <c r="D10" s="20">
        <v>0.2</v>
      </c>
      <c r="E10" s="39">
        <v>830000000</v>
      </c>
      <c r="F10" s="17">
        <f>LN(E10)</f>
        <v>0</v>
      </c>
    </row>
    <row r="11" spans="1:6">
      <c r="A11" s="8" t="s">
        <v>246</v>
      </c>
      <c r="B11" s="39">
        <v>50000</v>
      </c>
      <c r="C11" s="16">
        <v>3600</v>
      </c>
      <c r="D11" s="20">
        <v>0.22</v>
      </c>
      <c r="E11" s="39">
        <v>950000000</v>
      </c>
      <c r="F11" s="17">
        <f>LN(E11)</f>
        <v>0</v>
      </c>
    </row>
    <row r="12" spans="1:6">
      <c r="A12" s="8" t="s">
        <v>247</v>
      </c>
      <c r="B12" s="39">
        <v>51500</v>
      </c>
      <c r="C12" s="11">
        <v>3700</v>
      </c>
      <c r="D12" s="20">
        <v>0.24</v>
      </c>
      <c r="E12" s="39">
        <v>1080000000</v>
      </c>
      <c r="F12" s="17">
        <f>LN(E12)</f>
        <v>0</v>
      </c>
    </row>
    <row r="13" spans="1:6">
      <c r="A13" s="8" t="s">
        <v>248</v>
      </c>
      <c r="B13" s="39">
        <v>53000</v>
      </c>
      <c r="C13" s="16">
        <v>3800</v>
      </c>
      <c r="D13" s="20">
        <v>0.26</v>
      </c>
      <c r="E13" s="39">
        <v>1220000000</v>
      </c>
      <c r="F13" s="17">
        <f>LN(E13)</f>
        <v>0</v>
      </c>
    </row>
    <row r="16" spans="1:6">
      <c r="A16" s="34" t="s">
        <v>249</v>
      </c>
      <c r="B16" s="34"/>
      <c r="C16" s="34"/>
      <c r="D16" s="34"/>
      <c r="E16" s="34"/>
      <c r="F16" s="34"/>
    </row>
    <row r="17" spans="1:6">
      <c r="A17" s="7" t="s">
        <v>250</v>
      </c>
      <c r="B17" s="7" t="s">
        <v>212</v>
      </c>
      <c r="C17" s="7" t="s">
        <v>214</v>
      </c>
    </row>
    <row r="18" spans="1:6">
      <c r="A18" s="19" t="s">
        <v>251</v>
      </c>
      <c r="B18" s="45">
        <v>7.01</v>
      </c>
      <c r="C18" s="11" t="s">
        <v>252</v>
      </c>
    </row>
    <row r="19" spans="1:6">
      <c r="A19" s="19" t="s">
        <v>253</v>
      </c>
      <c r="B19" s="45">
        <v>0.85</v>
      </c>
      <c r="C19" s="11" t="s">
        <v>254</v>
      </c>
    </row>
    <row r="20" spans="1:6">
      <c r="A20" s="19" t="s">
        <v>255</v>
      </c>
      <c r="B20" s="45">
        <v>0.62</v>
      </c>
      <c r="C20" s="11" t="s">
        <v>256</v>
      </c>
    </row>
    <row r="21" spans="1:6">
      <c r="A21" s="19" t="s">
        <v>257</v>
      </c>
      <c r="B21" s="45">
        <v>0.45</v>
      </c>
      <c r="C21" s="11" t="s">
        <v>258</v>
      </c>
    </row>
    <row r="22" spans="1:6">
      <c r="A22" s="19" t="s">
        <v>259</v>
      </c>
      <c r="B22" s="20">
        <v>0.89</v>
      </c>
      <c r="C22" s="11" t="s">
        <v>260</v>
      </c>
    </row>
    <row r="23" spans="1:6">
      <c r="A23" s="19" t="s">
        <v>261</v>
      </c>
      <c r="B23" s="20">
        <v>0.092</v>
      </c>
      <c r="C23" s="11" t="s">
        <v>262</v>
      </c>
    </row>
    <row r="25" spans="1:6">
      <c r="A25" s="25" t="s">
        <v>263</v>
      </c>
      <c r="B25" s="25"/>
      <c r="C25" s="25"/>
      <c r="D25" s="25"/>
      <c r="E25" s="25"/>
      <c r="F25" s="25"/>
    </row>
    <row r="26" spans="1:6">
      <c r="A26" s="19" t="s">
        <v>264</v>
      </c>
      <c r="B26" s="39">
        <v>57000</v>
      </c>
    </row>
    <row r="27" spans="1:6">
      <c r="A27" s="19" t="s">
        <v>265</v>
      </c>
      <c r="B27" s="39">
        <v>3950</v>
      </c>
    </row>
    <row r="28" spans="1:6">
      <c r="A28" s="19" t="s">
        <v>266</v>
      </c>
      <c r="B28" s="20">
        <v>0.32</v>
      </c>
    </row>
    <row r="29" spans="1:6">
      <c r="A29" s="19" t="s">
        <v>267</v>
      </c>
      <c r="B29" s="46">
        <f>B18+B19*LN(B26)+B20*LN(B27)+B21*LN(B28)</f>
        <v>0</v>
      </c>
    </row>
    <row r="30" spans="1:6">
      <c r="A30" s="19" t="s">
        <v>268</v>
      </c>
      <c r="B30" s="47">
        <f>EXP(B29)</f>
        <v>0</v>
      </c>
    </row>
    <row r="31" spans="1:6">
      <c r="A31" s="19" t="s">
        <v>269</v>
      </c>
      <c r="B31" s="27">
        <f>B30*(1-B23)</f>
        <v>0</v>
      </c>
    </row>
    <row r="32" spans="1:6">
      <c r="A32" s="19" t="s">
        <v>270</v>
      </c>
      <c r="B32" s="27">
        <f>B30*(1+B23)</f>
        <v>0</v>
      </c>
    </row>
    <row r="33" spans="1:6">
      <c r="A33" s="6" t="s">
        <v>271</v>
      </c>
      <c r="B33" s="6"/>
      <c r="C33" s="6"/>
      <c r="D33" s="6"/>
      <c r="E33" s="6"/>
      <c r="F33" s="6"/>
    </row>
  </sheetData>
  <mergeCells count="6">
    <mergeCell ref="A1:F1"/>
    <mergeCell ref="A2:F2"/>
    <mergeCell ref="A4:F4"/>
    <mergeCell ref="A16:F16"/>
    <mergeCell ref="A25:F25"/>
    <mergeCell ref="A33:F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1. README</vt:lpstr>
      <vt:lpstr>2. Task_Inventory</vt:lpstr>
      <vt:lpstr>3. Token_Breakdown</vt:lpstr>
      <vt:lpstr>4. Frequency_Segment</vt:lpstr>
      <vt:lpstr>5. Aggregation</vt:lpstr>
      <vt:lpstr>6. Amplification</vt:lpstr>
      <vt:lpstr>7. Sensitivity</vt:lpstr>
      <vt:lpstr>8. TopDown_Crosscheck</vt:lpstr>
      <vt:lpstr>9. Calibration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2026-09-15T10:01:51Z</dcterms:created>
  <dcterms:modified xsi:type="dcterms:W3CDTF">2026-09-15T10:01:51Z</dcterms:modified>
</cp:coreProperties>
</file>